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codeName="ThisWorkbook" defaultThemeVersion="124226"/>
  <mc:AlternateContent xmlns:mc="http://schemas.openxmlformats.org/markup-compatibility/2006">
    <mc:Choice Requires="x15">
      <x15ac:absPath xmlns:x15ac="http://schemas.microsoft.com/office/spreadsheetml/2010/11/ac" url="https://omaspace.sharepoint.com/sites/FinanceTeam/Shared Documents/General/Accounting/01 Disbursements Group/OEX/Forms/2025/"/>
    </mc:Choice>
  </mc:AlternateContent>
  <xr:revisionPtr revIDLastSave="1" documentId="8_{A9631CDD-8BEA-462B-94C6-92F28C09ACC2}" xr6:coauthVersionLast="47" xr6:coauthVersionMax="47" xr10:uidLastSave="{22D30BB2-8A2F-4BBD-8096-9385465EB2C0}"/>
  <workbookProtection workbookAlgorithmName="SHA-512" workbookHashValue="zpRVI73rcKNvQNZQ1haGt9jhmXT3jmP3/fckfWy/5Lv43G6RjTPiAL3z2/UeqGu+o12hD7kxDwRo53t67KU6fw==" workbookSaltValue="Jb4QYAQ1Rryq0tQrTHkktw==" workbookSpinCount="100000" lockStructure="1"/>
  <bookViews>
    <workbookView xWindow="-108" yWindow="-108" windowWidth="41496" windowHeight="16776" xr2:uid="{00000000-000D-0000-FFFF-FFFF00000000}"/>
  </bookViews>
  <sheets>
    <sheet name="Member Honoraria&amp;Expense Form" sheetId="4" r:id="rId1"/>
    <sheet name="Constituency Member Claim Form" sheetId="10" state="hidden" r:id="rId2"/>
    <sheet name="Policy" sheetId="9" r:id="rId3"/>
    <sheet name="Policy - Constituency" sheetId="13" state="hidden" r:id="rId4"/>
    <sheet name="Lists" sheetId="2" state="hidden" r:id="rId5"/>
  </sheets>
  <definedNames>
    <definedName name="Attendance">Lists!$G$2:$G$4</definedName>
    <definedName name="boardChairHonoraria" comment="Refers to the honoraria paid for board and Negotiations Chair">Lists!$C$39:$G$42</definedName>
    <definedName name="BoardViceChair" comment="Board Mbr &amp; Vice Chair in Board Committees">Lists!$C$45:$G$48</definedName>
    <definedName name="chairHonoraria" comment="The honoraria payments for chairs of committees">Lists!$C$33:$G$36</definedName>
    <definedName name="DaysServed">Lists!$C$15:$C$17</definedName>
    <definedName name="Designated">Lists!$C$8:$C$11</definedName>
    <definedName name="donation">Lists!$E$2:$E$6</definedName>
    <definedName name="honoraria">Lists!$C$14:$G$17</definedName>
    <definedName name="location">Lists!$E$9:$E$10</definedName>
    <definedName name="NonBrdVChr">Lists!$C$51:$G$54</definedName>
    <definedName name="Payment">Lists!$G$2:$G$4</definedName>
    <definedName name="_xlnm.Print_Area" localSheetId="1">'Constituency Member Claim Form'!$B$1:$K$61</definedName>
    <definedName name="_xlnm.Print_Area" localSheetId="0">'Member Honoraria&amp;Expense Form'!$B$1:$K$61</definedName>
    <definedName name="Redirect">Lists!$C$24:$C$26</definedName>
    <definedName name="Roles">Lists!$C$2:$C$4</definedName>
    <definedName name="Times">Lists!$A$2:$A$35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2" l="1"/>
  <c r="E54" i="2"/>
  <c r="J53" i="2"/>
  <c r="E53" i="2"/>
  <c r="J52" i="2"/>
  <c r="E52" i="2"/>
  <c r="J48" i="2"/>
  <c r="E48" i="2"/>
  <c r="J47" i="2"/>
  <c r="E47" i="2"/>
  <c r="J46" i="2"/>
  <c r="E46" i="2"/>
  <c r="J42" i="2"/>
  <c r="E42" i="2"/>
  <c r="J41" i="2"/>
  <c r="E41" i="2"/>
  <c r="J40" i="2"/>
  <c r="E40" i="2"/>
  <c r="J36" i="2"/>
  <c r="E36" i="2"/>
  <c r="J35" i="2"/>
  <c r="E35" i="2"/>
  <c r="J34" i="2"/>
  <c r="E34" i="2"/>
  <c r="J17" i="2"/>
  <c r="E17" i="2"/>
  <c r="J16" i="2"/>
  <c r="E16" i="2"/>
  <c r="J15" i="2"/>
  <c r="E15" i="2"/>
  <c r="I7" i="10"/>
  <c r="J25" i="10"/>
  <c r="H25" i="10"/>
  <c r="E38" i="4"/>
  <c r="E44" i="4" s="1"/>
  <c r="D38" i="4"/>
  <c r="E38" i="10"/>
  <c r="E44" i="10" s="1"/>
  <c r="E45" i="10" s="1"/>
  <c r="D38" i="10"/>
  <c r="G15" i="2"/>
  <c r="G34" i="2"/>
  <c r="K25" i="10"/>
  <c r="K9" i="10"/>
  <c r="B21" i="10"/>
  <c r="K10" i="10"/>
  <c r="B22" i="10"/>
  <c r="C29" i="10"/>
  <c r="K11" i="10"/>
  <c r="B23" i="10"/>
  <c r="D29" i="10"/>
  <c r="E29" i="10"/>
  <c r="D30" i="10"/>
  <c r="E30" i="10"/>
  <c r="C31" i="10"/>
  <c r="D31" i="10"/>
  <c r="E31" i="10"/>
  <c r="D32" i="10"/>
  <c r="E32" i="10"/>
  <c r="E33" i="10"/>
  <c r="C32" i="10"/>
  <c r="F15" i="2"/>
  <c r="J25" i="4"/>
  <c r="D31" i="4" s="1"/>
  <c r="I25" i="4"/>
  <c r="D30" i="4" s="1"/>
  <c r="K9" i="4"/>
  <c r="B21" i="4" s="1"/>
  <c r="H25" i="4"/>
  <c r="D29" i="4" s="1"/>
  <c r="G54" i="2"/>
  <c r="G53" i="2"/>
  <c r="G52" i="2"/>
  <c r="F54" i="2"/>
  <c r="F53" i="2"/>
  <c r="F52" i="2"/>
  <c r="G17" i="2"/>
  <c r="G48" i="2"/>
  <c r="G16" i="2"/>
  <c r="G47" i="2"/>
  <c r="G46" i="2"/>
  <c r="F48" i="2"/>
  <c r="F47" i="2"/>
  <c r="F46" i="2"/>
  <c r="K10" i="4"/>
  <c r="B22" i="4" s="1"/>
  <c r="K11" i="4"/>
  <c r="B23" i="4"/>
  <c r="G40" i="2"/>
  <c r="F42" i="2"/>
  <c r="F41" i="2"/>
  <c r="F40" i="2"/>
  <c r="G36" i="2"/>
  <c r="F36" i="2"/>
  <c r="F35" i="2"/>
  <c r="F34" i="2"/>
  <c r="F17" i="2"/>
  <c r="F16" i="2"/>
  <c r="C32" i="4"/>
  <c r="G42" i="2"/>
  <c r="G35" i="2"/>
  <c r="K25" i="4"/>
  <c r="D32" i="4" s="1"/>
  <c r="E32" i="4" s="1"/>
  <c r="G41" i="2"/>
  <c r="C31" i="4" l="1"/>
  <c r="E31" i="4" s="1"/>
  <c r="C29" i="4"/>
  <c r="E29" i="4" s="1"/>
  <c r="C30" i="4"/>
  <c r="E30" i="4" s="1"/>
  <c r="E33" i="4" l="1"/>
  <c r="E4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Kerry Mclorg</author>
    <author>Chan, David</author>
  </authors>
  <commentList>
    <comment ref="K8" authorId="0" shapeId="0" xr:uid="{00000000-0006-0000-0000-000001000000}">
      <text>
        <r>
          <rPr>
            <sz val="8"/>
            <color indexed="81"/>
            <rFont val="Tahoma"/>
            <family val="2"/>
          </rPr>
          <t xml:space="preserve">Meeting Hours are always rounded to nearest half-hour
</t>
        </r>
      </text>
    </comment>
    <comment ref="B20" authorId="0" shapeId="0" xr:uid="{00000000-0006-0000-0000-000002000000}">
      <text>
        <r>
          <rPr>
            <b/>
            <sz val="8"/>
            <color indexed="81"/>
            <rFont val="Tahoma"/>
            <family val="2"/>
          </rPr>
          <t>Total Hours:</t>
        </r>
        <r>
          <rPr>
            <sz val="8"/>
            <color indexed="81"/>
            <rFont val="Tahoma"/>
            <family val="2"/>
          </rPr>
          <t xml:space="preserve">
Defaults to length of meeting.  If you did not attend the full meeting, please enter the total hours you attended.  The hours you enter will be entered in the </t>
        </r>
        <r>
          <rPr>
            <b/>
            <i/>
            <sz val="8"/>
            <color indexed="81"/>
            <rFont val="Tahoma"/>
            <family val="2"/>
          </rPr>
          <t>Honoraria Calculation box</t>
        </r>
        <r>
          <rPr>
            <sz val="8"/>
            <color indexed="81"/>
            <rFont val="Tahoma"/>
            <family val="2"/>
          </rPr>
          <t xml:space="preserve"> and converted to half-day rates or rounded to the nearest half-hour where appropriate:
HALF-DAY Rates are determined as shown below:
2.5 to 4.5 hours = 1 half-day
5 to 9.5  hours = 2 half-days
&gt; 9.5 hours (on same day) = 3 half-days</t>
        </r>
      </text>
    </comment>
    <comment ref="C20" authorId="0" shapeId="0" xr:uid="{00000000-0006-0000-0000-000003000000}">
      <text>
        <r>
          <rPr>
            <b/>
            <sz val="8"/>
            <color indexed="81"/>
            <rFont val="Tahoma"/>
            <family val="2"/>
          </rPr>
          <t xml:space="preserve">Teleconference:
</t>
        </r>
        <r>
          <rPr>
            <sz val="8"/>
            <color indexed="81"/>
            <rFont val="Tahoma"/>
            <family val="2"/>
          </rPr>
          <t>Honorarium for teleconference attendees is normally calculated using the hourly teleconference rate.</t>
        </r>
      </text>
    </comment>
    <comment ref="E20" authorId="0" shapeId="0" xr:uid="{00000000-0006-0000-0000-000004000000}">
      <text>
        <r>
          <rPr>
            <b/>
            <sz val="8"/>
            <color indexed="81"/>
            <rFont val="Tahoma"/>
            <family val="2"/>
          </rPr>
          <t>Travel:</t>
        </r>
        <r>
          <rPr>
            <sz val="8"/>
            <color indexed="81"/>
            <rFont val="Tahoma"/>
            <family val="2"/>
          </rPr>
          <t xml:space="preserve">
Enter the total HOURS you travelled rounded to the nearest half-hour (e.g. enter</t>
        </r>
        <r>
          <rPr>
            <b/>
            <sz val="8"/>
            <color indexed="81"/>
            <rFont val="Tahoma"/>
            <family val="2"/>
          </rPr>
          <t xml:space="preserve"> 1.5</t>
        </r>
        <r>
          <rPr>
            <sz val="8"/>
            <color indexed="81"/>
            <rFont val="Tahoma"/>
            <family val="2"/>
          </rPr>
          <t xml:space="preserve"> for one and a half hours of travel).
Eligible travel time starts when the member leaves his/her home or office and ends when he/she returns (excluding the time spent in eligible meetings). Travel honorarium is not payable for time spent on personal activity of any nature. Members must schedule their travel as close in time as reasonably possible to the start and end of the meeting.
If a member chooses other than the most efficient means of travel, travel honorarium will be paid as an allowance reflecting normal travel time by the most efficient means for that trip.</t>
        </r>
      </text>
    </comment>
    <comment ref="F20" authorId="0" shapeId="0" xr:uid="{00000000-0006-0000-0000-000005000000}">
      <text>
        <r>
          <rPr>
            <b/>
            <sz val="8"/>
            <color indexed="81"/>
            <rFont val="Tahoma"/>
            <family val="2"/>
          </rPr>
          <t>ROLE:</t>
        </r>
        <r>
          <rPr>
            <sz val="8"/>
            <color indexed="81"/>
            <rFont val="Tahoma"/>
            <family val="2"/>
          </rPr>
          <t xml:space="preserve">
</t>
        </r>
        <r>
          <rPr>
            <b/>
            <sz val="8"/>
            <color indexed="81"/>
            <rFont val="Tahoma"/>
            <family val="2"/>
          </rPr>
          <t>Group Member:</t>
        </r>
        <r>
          <rPr>
            <sz val="8"/>
            <color indexed="81"/>
            <rFont val="Tahoma"/>
            <family val="2"/>
          </rPr>
          <t xml:space="preserve"> Most attendees are regular members of the group that is meeting.
</t>
        </r>
        <r>
          <rPr>
            <b/>
            <sz val="8"/>
            <color indexed="81"/>
            <rFont val="Tahoma"/>
            <family val="2"/>
          </rPr>
          <t>Committee Chair:</t>
        </r>
        <r>
          <rPr>
            <sz val="8"/>
            <color indexed="81"/>
            <rFont val="Tahoma"/>
            <family val="2"/>
          </rPr>
          <t xml:space="preserve"> The Committee Chair will be paid a premium rate of 25% to reflect time spent outside formal meetings which would not otherwise be paid.
</t>
        </r>
        <r>
          <rPr>
            <b/>
            <sz val="8"/>
            <color indexed="81"/>
            <rFont val="Tahoma"/>
            <family val="2"/>
          </rPr>
          <t>Other:</t>
        </r>
        <r>
          <rPr>
            <sz val="8"/>
            <color indexed="81"/>
            <rFont val="Tahoma"/>
            <family val="2"/>
          </rPr>
          <t xml:space="preserve"> Allows us to identify other accounts that should be charged for this meeting honoraria (e.g. when a member is representing another OMA group at the meeting)
</t>
        </r>
        <r>
          <rPr>
            <b/>
            <sz val="8"/>
            <color indexed="81"/>
            <rFont val="Tahoma"/>
            <family val="2"/>
          </rPr>
          <t>Chairs and Vice-Chairs of Board Designated Bodies:</t>
        </r>
        <r>
          <rPr>
            <sz val="8"/>
            <color indexed="81"/>
            <rFont val="Tahoma"/>
            <family val="2"/>
          </rPr>
          <t xml:space="preserve"> The Chairs of Board designated bodies will be paid a premium of 25% for meeting honoraria in their duty as Chair.  The Vice-Chairs of Board designated bodies will be paid a premium of 12.5% for meeting honoraria in their duty as Vice-Chair.</t>
        </r>
      </text>
    </comment>
    <comment ref="B24" authorId="0" shapeId="0" xr:uid="{00000000-0006-0000-0000-000006000000}">
      <text>
        <r>
          <rPr>
            <b/>
            <sz val="8"/>
            <color indexed="81"/>
            <rFont val="Tahoma"/>
            <family val="2"/>
          </rPr>
          <t>Days Served:</t>
        </r>
        <r>
          <rPr>
            <sz val="8"/>
            <color indexed="81"/>
            <rFont val="Tahoma"/>
            <family val="2"/>
          </rPr>
          <t xml:space="preserve">
Honoraria rates increase as a member serves more time.  The service tiers are: 
- 0 to 15 days, 
- 15.5 to 25 days, 
- Over 25 days
Members will be paid at the highest tier for all days served during the calendar year, retroactively if necessary.
</t>
        </r>
      </text>
    </comment>
    <comment ref="C24" authorId="0" shapeId="0" xr:uid="{00000000-0006-0000-0000-000007000000}">
      <text>
        <r>
          <rPr>
            <b/>
            <sz val="8"/>
            <color indexed="81"/>
            <rFont val="Tahoma"/>
            <family val="2"/>
          </rPr>
          <t>Designated Groups:</t>
        </r>
        <r>
          <rPr>
            <sz val="8"/>
            <color indexed="81"/>
            <rFont val="Tahoma"/>
            <family val="2"/>
          </rPr>
          <t xml:space="preserve">
Members of Board designated bodies are paid a premium rate of 25%.  Chairs and Vice Chairs of Board designated bodies receive an additional 25% and 12.5% respectively.  These premiums reflect time spent outside formal meetings which would not otherwise be paid.  If this meeting was for a Board designated body, please select Board Designated Body using the drop down menu on the right.</t>
        </r>
      </text>
    </comment>
    <comment ref="B35" authorId="1" shapeId="0" xr:uid="{F6B18189-6DA1-4FA1-8209-23A599942F8E}">
      <text>
        <r>
          <rPr>
            <sz val="9"/>
            <color indexed="81"/>
            <rFont val="Tahoma"/>
            <family val="2"/>
          </rPr>
          <t xml:space="preserve">Provide receipts (not just credit card slips) to support all expenses in excess of $25.  
</t>
        </r>
      </text>
    </comment>
    <comment ref="B37" authorId="0" shapeId="0" xr:uid="{00000000-0006-0000-0000-000008000000}">
      <text>
        <r>
          <rPr>
            <b/>
            <sz val="8"/>
            <color indexed="81"/>
            <rFont val="Tahoma"/>
            <family val="2"/>
          </rPr>
          <t xml:space="preserve">TRAVEL:
</t>
        </r>
        <r>
          <rPr>
            <sz val="8"/>
            <color indexed="81"/>
            <rFont val="Tahoma"/>
            <family val="2"/>
          </rPr>
          <t xml:space="preserve">Travel cost must not exceed Air Canada economy flex class air-fare/Via Rail economy Plus trainfare.
</t>
        </r>
      </text>
    </comment>
    <comment ref="B41" authorId="0" shapeId="0" xr:uid="{00000000-0006-0000-0000-000009000000}">
      <text>
        <r>
          <rPr>
            <b/>
            <sz val="8"/>
            <color indexed="81"/>
            <rFont val="Tahoma"/>
            <family val="2"/>
          </rPr>
          <t xml:space="preserve">HOTEL ACCOMMODATION: 
</t>
        </r>
        <r>
          <rPr>
            <sz val="8"/>
            <color indexed="81"/>
            <rFont val="Tahoma"/>
            <family val="2"/>
          </rPr>
          <t>- Limited to the most cost effective accommodation within a reasonable distance from the meeting location unless otherwise coordinated by OMA Staff.  This information will be updated as it becomes available.
- When a meeting is held in a hotel, members who stay in the meeting hotel will be reimbursed up to the negotiated OMA rate for that hotel.    
- An allowance of $100 per night may be claimed for private accommodation in lieu of hotel.</t>
        </r>
      </text>
    </comment>
    <comment ref="B42" authorId="0" shapeId="0" xr:uid="{00000000-0006-0000-0000-00000A000000}">
      <text>
        <r>
          <rPr>
            <b/>
            <sz val="8"/>
            <color indexed="81"/>
            <rFont val="Tahoma"/>
            <family val="2"/>
          </rPr>
          <t xml:space="preserve">MEALS:
</t>
        </r>
        <r>
          <rPr>
            <sz val="8"/>
            <color indexed="81"/>
            <rFont val="Tahoma"/>
            <family val="2"/>
          </rPr>
          <t xml:space="preserve">Reasonable cost of meals required during the member's absence from home. Maximum allowable daily reimbursement is $90.
</t>
        </r>
        <r>
          <rPr>
            <b/>
            <sz val="8"/>
            <color indexed="81"/>
            <rFont val="Tahoma"/>
            <family val="2"/>
          </rPr>
          <t>Meal Expenses for Other Members:</t>
        </r>
        <r>
          <rPr>
            <sz val="8"/>
            <color indexed="81"/>
            <rFont val="Tahoma"/>
            <family val="2"/>
          </rPr>
          <t xml:space="preserve">
If you paid for the meals of other members who are entitled to receive meeting expense claims , please enter their names and the amount to be claimed on the back of the receipt (max $90 per member).</t>
        </r>
      </text>
    </comment>
    <comment ref="B43" authorId="0" shapeId="0" xr:uid="{00000000-0006-0000-0000-00000B000000}">
      <text>
        <r>
          <rPr>
            <b/>
            <sz val="8"/>
            <color indexed="81"/>
            <rFont val="Tahoma"/>
            <family val="2"/>
          </rPr>
          <t>Other Expenses:</t>
        </r>
        <r>
          <rPr>
            <sz val="8"/>
            <color indexed="81"/>
            <rFont val="Tahoma"/>
            <family val="2"/>
          </rPr>
          <t xml:space="preserve">
• Not responsible for expenses of spouses, except where specifically allowed in the Financial Policy. 
•  Not responsible for entertainment and other items of a personal nature such as laundry, personal telephone calls, in-room and bar charges (including in-room bar). Please omit these items from your claim or indicate your reason for considering them an OMA responsibility.
•  Essential laundry and pressing may be claimed if 3 or more consecutive days of business are required without the opportunity to return home.
•  Caregiving reimbursement: Maximum reimbursable amount will be $99 for each half day of meeting time and $162 for each full day of meeting time.</t>
        </r>
      </text>
    </comment>
    <comment ref="C47" authorId="1" shapeId="0" xr:uid="{00000000-0006-0000-0000-00000C000000}">
      <text>
        <r>
          <rPr>
            <b/>
            <sz val="8"/>
            <color indexed="81"/>
            <rFont val="Tahoma"/>
            <family val="2"/>
          </rPr>
          <t>Select your option:</t>
        </r>
        <r>
          <rPr>
            <sz val="8"/>
            <color indexed="81"/>
            <rFont val="Tahoma"/>
            <family val="2"/>
          </rPr>
          <t xml:space="preserve">
If you would like to Donate or Redirect, click the drop down arrow to see the options</t>
        </r>
        <r>
          <rPr>
            <sz val="9"/>
            <color indexed="81"/>
            <rFont val="Tahoma"/>
            <family val="2"/>
          </rPr>
          <t xml:space="preserve">
</t>
        </r>
      </text>
    </comment>
    <comment ref="K47" authorId="1" shapeId="0" xr:uid="{00000000-0006-0000-0000-00000D000000}">
      <text>
        <r>
          <rPr>
            <b/>
            <sz val="8"/>
            <color indexed="81"/>
            <rFont val="Tahoma"/>
            <family val="2"/>
          </rPr>
          <t>For Other Amount:</t>
        </r>
        <r>
          <rPr>
            <sz val="8"/>
            <color indexed="81"/>
            <rFont val="Tahoma"/>
            <family val="2"/>
          </rPr>
          <t xml:space="preserve">
Please enter Donation Amount or Redirect Amount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Kerry Mclorg</author>
    <author>Chan, David</author>
  </authors>
  <commentList>
    <comment ref="K8" authorId="0" shapeId="0" xr:uid="{03BBB3AF-3BB5-4588-9984-B53BA9487E31}">
      <text>
        <r>
          <rPr>
            <sz val="8"/>
            <color indexed="81"/>
            <rFont val="Tahoma"/>
            <family val="2"/>
          </rPr>
          <t xml:space="preserve">Meeting Hours are always rounded to nearest half-hour
</t>
        </r>
      </text>
    </comment>
    <comment ref="E20" authorId="0" shapeId="0" xr:uid="{B921EA8C-21B0-4950-B2D7-63F057A234D5}">
      <text>
        <r>
          <rPr>
            <b/>
            <sz val="8"/>
            <color indexed="81"/>
            <rFont val="Tahoma"/>
            <family val="2"/>
          </rPr>
          <t>Travel:</t>
        </r>
        <r>
          <rPr>
            <sz val="8"/>
            <color indexed="81"/>
            <rFont val="Tahoma"/>
            <family val="2"/>
          </rPr>
          <t xml:space="preserve">
Enter the total HOURS you travelled rounded to the nearest half-hour (e.g. enter</t>
        </r>
        <r>
          <rPr>
            <b/>
            <sz val="8"/>
            <color indexed="81"/>
            <rFont val="Tahoma"/>
            <family val="2"/>
          </rPr>
          <t xml:space="preserve"> 1.5</t>
        </r>
        <r>
          <rPr>
            <sz val="8"/>
            <color indexed="81"/>
            <rFont val="Tahoma"/>
            <family val="2"/>
          </rPr>
          <t xml:space="preserve"> for one and a half hours of travel).
Eligible travel time starts when the member leaves his/her home or office and ends when he/she returns (excluding the time spent in eligible meetings). Travel honorarium is not payable for time spent on personal activity of any nature. Members must schedule their travel as close in time as reasonably possible to the start and end of the meeting.
If a member chooses other than the most efficient means of travel, travel honorarium will be paid as an allowance reflecting normal travel time by the most efficient means for that trip.</t>
        </r>
      </text>
    </comment>
    <comment ref="F20" authorId="0" shapeId="0" xr:uid="{8292BBE5-3EA2-4EE4-988A-9F3C350EA4DD}">
      <text>
        <r>
          <rPr>
            <b/>
            <sz val="8"/>
            <color indexed="81"/>
            <rFont val="Tahoma"/>
            <family val="2"/>
          </rPr>
          <t>ROLE:</t>
        </r>
        <r>
          <rPr>
            <sz val="8"/>
            <color indexed="81"/>
            <rFont val="Tahoma"/>
            <family val="2"/>
          </rPr>
          <t xml:space="preserve">
</t>
        </r>
        <r>
          <rPr>
            <b/>
            <sz val="8"/>
            <color indexed="81"/>
            <rFont val="Tahoma"/>
            <family val="2"/>
          </rPr>
          <t>Group Member:</t>
        </r>
        <r>
          <rPr>
            <sz val="8"/>
            <color indexed="81"/>
            <rFont val="Tahoma"/>
            <family val="2"/>
          </rPr>
          <t xml:space="preserve"> Most attendees are regular members of the group that is meeting.
</t>
        </r>
        <r>
          <rPr>
            <b/>
            <sz val="8"/>
            <color indexed="81"/>
            <rFont val="Tahoma"/>
            <family val="2"/>
          </rPr>
          <t>Designated Officer:</t>
        </r>
        <r>
          <rPr>
            <sz val="8"/>
            <color indexed="81"/>
            <rFont val="Tahoma"/>
            <family val="2"/>
          </rPr>
          <t xml:space="preserve"> The Designated Officer will be paid a premium rate of 25% to reflect time spent outside formal meetings which would not otherwise be paid.  The designated officer must be identified when submitting draft minutes.
</t>
        </r>
      </text>
    </comment>
    <comment ref="B24" authorId="0" shapeId="0" xr:uid="{BB9AE395-0F5D-465C-B9BD-C6B49EC089E9}">
      <text>
        <r>
          <rPr>
            <b/>
            <sz val="8"/>
            <color indexed="81"/>
            <rFont val="Tahoma"/>
            <family val="2"/>
          </rPr>
          <t>Days Served:</t>
        </r>
        <r>
          <rPr>
            <sz val="8"/>
            <color indexed="81"/>
            <rFont val="Tahoma"/>
            <family val="2"/>
          </rPr>
          <t xml:space="preserve">
Honoraria rates increase as a member serves more time.  The service tiers are: 
- 0 to 15 days, 
- 15.5 to 25 days, 
- Over 25 days
Members will be paid at the highest tier for all days served during the calendar year, retroactively if necessary.
</t>
        </r>
      </text>
    </comment>
    <comment ref="B35" authorId="1" shapeId="0" xr:uid="{7A54CB77-E028-41AA-A90A-90443721B10C}">
      <text>
        <r>
          <rPr>
            <sz val="9"/>
            <color indexed="81"/>
            <rFont val="Tahoma"/>
            <family val="2"/>
          </rPr>
          <t xml:space="preserve">Provide receipts (not just credit card slips) to support all expenses in excess of $25.  </t>
        </r>
      </text>
    </comment>
    <comment ref="B37" authorId="0" shapeId="0" xr:uid="{A5592A93-D44B-46FA-AA38-DDC93CCFC722}">
      <text>
        <r>
          <rPr>
            <b/>
            <sz val="8"/>
            <color indexed="81"/>
            <rFont val="Tahoma"/>
            <family val="2"/>
          </rPr>
          <t xml:space="preserve">TRAVEL:
</t>
        </r>
        <r>
          <rPr>
            <sz val="8"/>
            <color indexed="81"/>
            <rFont val="Tahoma"/>
            <family val="2"/>
          </rPr>
          <t xml:space="preserve">Travel cost must not exceed Air Canada economy flex class air-fare/Via Rail economy Plus trainfare.
</t>
        </r>
      </text>
    </comment>
    <comment ref="B41" authorId="0" shapeId="0" xr:uid="{4BA4B5F9-9EC6-46F6-AFED-734264D758B8}">
      <text>
        <r>
          <rPr>
            <b/>
            <sz val="8"/>
            <color indexed="81"/>
            <rFont val="Tahoma"/>
            <family val="2"/>
          </rPr>
          <t xml:space="preserve">HOTEL ACCOMMODATION: 
</t>
        </r>
        <r>
          <rPr>
            <sz val="8"/>
            <color indexed="81"/>
            <rFont val="Tahoma"/>
            <family val="2"/>
          </rPr>
          <t>- Limited to the most cost effective accommodation within a reasonable distance from the meeting location unless otherwise coordinated by OMA Staff.  This information will be updated as it becomes available.
- When a meeting is held in a hotel, members who stay in the meeting hotel will be reimbursed up to the negotiated OMA rate for that hotel.    
- A taxable allowance of $100 per night may be claimed for private accommodation in lieu of hotel.</t>
        </r>
      </text>
    </comment>
    <comment ref="B42" authorId="0" shapeId="0" xr:uid="{8A02A165-566E-4F3F-AF3A-106F78B105FF}">
      <text>
        <r>
          <rPr>
            <b/>
            <sz val="8"/>
            <color indexed="81"/>
            <rFont val="Tahoma"/>
            <family val="2"/>
          </rPr>
          <t xml:space="preserve">MEALS:
</t>
        </r>
        <r>
          <rPr>
            <sz val="8"/>
            <color indexed="81"/>
            <rFont val="Tahoma"/>
            <family val="2"/>
          </rPr>
          <t xml:space="preserve">Reasonable cost of meals required during the member's absence from home. Maximum allowable daily reimbursement is $100.
</t>
        </r>
        <r>
          <rPr>
            <b/>
            <sz val="8"/>
            <color indexed="81"/>
            <rFont val="Tahoma"/>
            <family val="2"/>
          </rPr>
          <t>Meal Expenses for Other Members:</t>
        </r>
        <r>
          <rPr>
            <sz val="8"/>
            <color indexed="81"/>
            <rFont val="Tahoma"/>
            <family val="2"/>
          </rPr>
          <t xml:space="preserve">
If you paid for the meals of other members who are entitled to receive meeting expense claims , please enter their names and the amount to be claimed on the back of the receipt (max $100 per member).</t>
        </r>
      </text>
    </comment>
    <comment ref="B43" authorId="0" shapeId="0" xr:uid="{CB09FABE-7071-44CB-9C2B-03ED057BD086}">
      <text>
        <r>
          <rPr>
            <b/>
            <sz val="8"/>
            <color indexed="81"/>
            <rFont val="Tahoma"/>
            <family val="2"/>
          </rPr>
          <t>Other Expenses:</t>
        </r>
        <r>
          <rPr>
            <sz val="8"/>
            <color indexed="81"/>
            <rFont val="Tahoma"/>
            <family val="2"/>
          </rPr>
          <t xml:space="preserve">
• Not responsible for expenses of spouses, except where specifically allowed in the Financial Policy. 
•  Not responsible for entertainment and other items of a personal nature such as laundry, personal telephone calls, in-room and bar charges (including in-room bar). Please omit these items from your claim or indicate your reason for considering them an OMA responsibility.
•  Essential laundry and pressing may be claimed if 3 or more consecutive days of business are required without the opportunity to return home.
•  Caregiving taxable allowance: Maximum reimbursable amounts are based on the Ontario minimum wage.</t>
        </r>
      </text>
    </comment>
    <comment ref="C47" authorId="1" shapeId="0" xr:uid="{96BE1261-38F9-42C0-BD9A-2ADDC3538F5E}">
      <text>
        <r>
          <rPr>
            <b/>
            <sz val="8"/>
            <color indexed="81"/>
            <rFont val="Tahoma"/>
            <family val="2"/>
          </rPr>
          <t>Select your option:</t>
        </r>
        <r>
          <rPr>
            <sz val="8"/>
            <color indexed="81"/>
            <rFont val="Tahoma"/>
            <family val="2"/>
          </rPr>
          <t xml:space="preserve">
If you would like to Donate or Redirect, click the drop down arrow to see the options</t>
        </r>
        <r>
          <rPr>
            <sz val="9"/>
            <color indexed="81"/>
            <rFont val="Tahoma"/>
            <family val="2"/>
          </rPr>
          <t xml:space="preserve">
</t>
        </r>
      </text>
    </comment>
    <comment ref="K47" authorId="1" shapeId="0" xr:uid="{4A24D863-186D-438D-BE40-F2D94B4F625F}">
      <text>
        <r>
          <rPr>
            <b/>
            <sz val="8"/>
            <color indexed="81"/>
            <rFont val="Tahoma"/>
            <family val="2"/>
          </rPr>
          <t>For Other Amount:</t>
        </r>
        <r>
          <rPr>
            <sz val="8"/>
            <color indexed="81"/>
            <rFont val="Tahoma"/>
            <family val="2"/>
          </rPr>
          <t xml:space="preserve">
Please enter Donation Amount or Redirect Amount</t>
        </r>
        <r>
          <rPr>
            <sz val="9"/>
            <color indexed="81"/>
            <rFont val="Tahoma"/>
            <family val="2"/>
          </rPr>
          <t xml:space="preserve">
</t>
        </r>
      </text>
    </comment>
  </commentList>
</comments>
</file>

<file path=xl/sharedStrings.xml><?xml version="1.0" encoding="utf-8"?>
<sst xmlns="http://schemas.openxmlformats.org/spreadsheetml/2006/main" count="260" uniqueCount="129">
  <si>
    <t>Submit promptly.  Not payable after 6 months from meeting date</t>
  </si>
  <si>
    <t>This fillable form requires Excel</t>
  </si>
  <si>
    <r>
      <t xml:space="preserve">MEMBER &amp; MEETING INFORMATION – </t>
    </r>
    <r>
      <rPr>
        <b/>
        <i/>
        <sz val="10"/>
        <color theme="1"/>
        <rFont val="Arial Narrow"/>
        <family val="2"/>
      </rPr>
      <t>Mandatory for Payment and Audit Purposes</t>
    </r>
  </si>
  <si>
    <t>Member Name:</t>
  </si>
  <si>
    <t>OMA #:</t>
  </si>
  <si>
    <r>
      <t>Meeting Date:</t>
    </r>
    <r>
      <rPr>
        <sz val="10"/>
        <color theme="1"/>
        <rFont val="Arial Narrow"/>
        <family val="2"/>
      </rPr>
      <t xml:space="preserve"> </t>
    </r>
  </si>
  <si>
    <r>
      <rPr>
        <b/>
        <sz val="10"/>
        <color theme="1"/>
        <rFont val="Arial Narrow"/>
        <family val="2"/>
      </rPr>
      <t>Start Time</t>
    </r>
    <r>
      <rPr>
        <sz val="10"/>
        <color theme="1"/>
        <rFont val="Arial Narrow"/>
        <family val="2"/>
      </rPr>
      <t xml:space="preserve">  </t>
    </r>
    <r>
      <rPr>
        <sz val="9"/>
        <color theme="1"/>
        <rFont val="Arial Narrow"/>
        <family val="2"/>
      </rPr>
      <t>a.m./p.m.</t>
    </r>
  </si>
  <si>
    <r>
      <rPr>
        <b/>
        <sz val="10"/>
        <color theme="1"/>
        <rFont val="Arial Narrow"/>
        <family val="2"/>
      </rPr>
      <t xml:space="preserve">End Time: </t>
    </r>
    <r>
      <rPr>
        <sz val="9"/>
        <color theme="1"/>
        <rFont val="Arial Narrow"/>
        <family val="2"/>
      </rPr>
      <t>a.m./p.m</t>
    </r>
    <r>
      <rPr>
        <sz val="10"/>
        <color theme="1"/>
        <rFont val="Arial Narrow"/>
        <family val="2"/>
      </rPr>
      <t>.</t>
    </r>
  </si>
  <si>
    <t>Mtg Hours</t>
  </si>
  <si>
    <t>If meeting was 2 days, please enter start and end times for second day:</t>
  </si>
  <si>
    <t>If meeting was 3 days, please enter start and end times for second day:</t>
  </si>
  <si>
    <r>
      <rPr>
        <b/>
        <sz val="10"/>
        <color theme="1"/>
        <rFont val="Arial Narrow"/>
        <family val="2"/>
      </rPr>
      <t xml:space="preserve">Group or Meeting Name:  </t>
    </r>
    <r>
      <rPr>
        <i/>
        <sz val="9"/>
        <color theme="1"/>
        <rFont val="Arial Narrow"/>
        <family val="2"/>
      </rPr>
      <t>(Complete</t>
    </r>
    <r>
      <rPr>
        <i/>
        <sz val="8"/>
        <color theme="1"/>
        <rFont val="Arial Narrow"/>
        <family val="2"/>
      </rPr>
      <t xml:space="preserve"> a separate form for each meeting)</t>
    </r>
  </si>
  <si>
    <t>Meeting Location:</t>
  </si>
  <si>
    <t>OMA Offices</t>
  </si>
  <si>
    <t>OMA Meeting Staff Contact:</t>
  </si>
  <si>
    <r>
      <t>Hours and Honorarium Rate Information</t>
    </r>
    <r>
      <rPr>
        <b/>
        <sz val="10"/>
        <color theme="1"/>
        <rFont val="Arial Narrow"/>
        <family val="2"/>
      </rPr>
      <t xml:space="preserve"> </t>
    </r>
    <r>
      <rPr>
        <sz val="9"/>
        <color theme="1"/>
        <rFont val="Arial Narrow"/>
        <family val="2"/>
      </rPr>
      <t>(Please verify and change details as needed. Hours will be rounded to half-hour or converted to half-days)</t>
    </r>
    <r>
      <rPr>
        <b/>
        <sz val="9"/>
        <color theme="1"/>
        <rFont val="Arial Narrow"/>
        <family val="2"/>
      </rPr>
      <t>:</t>
    </r>
  </si>
  <si>
    <t>Total hours attended</t>
  </si>
  <si>
    <t>Attended by Teleconference</t>
  </si>
  <si>
    <t>Travel Hrs</t>
  </si>
  <si>
    <t>Role at Meeting</t>
  </si>
  <si>
    <t>Specify capacity / reason for attendance:</t>
  </si>
  <si>
    <t>day1:</t>
  </si>
  <si>
    <t>No</t>
  </si>
  <si>
    <t>Group Member</t>
  </si>
  <si>
    <t>day2:</t>
  </si>
  <si>
    <t>day3:</t>
  </si>
  <si>
    <t xml:space="preserve">Days Served since Jan 1:
</t>
  </si>
  <si>
    <r>
      <t>Designated Group Name</t>
    </r>
    <r>
      <rPr>
        <b/>
        <sz val="9"/>
        <color theme="1"/>
        <rFont val="Arial Narrow"/>
        <family val="2"/>
      </rPr>
      <t>:</t>
    </r>
  </si>
  <si>
    <t>hourly rate</t>
  </si>
  <si>
    <t>half-day rate</t>
  </si>
  <si>
    <t>teleconf. (hrly)</t>
  </si>
  <si>
    <r>
      <t xml:space="preserve">travel </t>
    </r>
    <r>
      <rPr>
        <sz val="8"/>
        <color theme="1"/>
        <rFont val="Arial Narrow"/>
        <family val="2"/>
      </rPr>
      <t>(hourly)</t>
    </r>
  </si>
  <si>
    <t>Less than 15.5</t>
  </si>
  <si>
    <t>Not a Designated Group</t>
  </si>
  <si>
    <r>
      <t xml:space="preserve">HONORARIUM Calculation </t>
    </r>
    <r>
      <rPr>
        <sz val="9"/>
        <color theme="1"/>
        <rFont val="Arial Narrow"/>
        <family val="2"/>
      </rPr>
      <t>(from settings in Hours &amp; Rates table above)</t>
    </r>
  </si>
  <si>
    <t xml:space="preserve">OMA Finance use only          </t>
  </si>
  <si>
    <t>Meeting ID #</t>
  </si>
  <si>
    <t>Type of Honorarium</t>
  </si>
  <si>
    <t>Time</t>
  </si>
  <si>
    <t>Rate</t>
  </si>
  <si>
    <t>Amount Claimed</t>
  </si>
  <si>
    <t>Paid</t>
  </si>
  <si>
    <t>Reason for changes</t>
  </si>
  <si>
    <t>Meeting -  # hours</t>
  </si>
  <si>
    <r>
      <t>Meeting -  # half-days</t>
    </r>
    <r>
      <rPr>
        <sz val="8"/>
        <color theme="1"/>
        <rFont val="Arial Narrow"/>
        <family val="2"/>
      </rPr>
      <t xml:space="preserve">                                                                        </t>
    </r>
  </si>
  <si>
    <t>Teleconference - # hours</t>
  </si>
  <si>
    <t>Travel - # hours</t>
  </si>
  <si>
    <r>
      <t>HONORARIUM CLAIMED</t>
    </r>
    <r>
      <rPr>
        <sz val="9"/>
        <color theme="1"/>
        <rFont val="Arial Narrow"/>
        <family val="2"/>
      </rPr>
      <t xml:space="preserve"> </t>
    </r>
  </si>
  <si>
    <r>
      <t>EXPENSES</t>
    </r>
    <r>
      <rPr>
        <sz val="12"/>
        <color theme="1"/>
        <rFont val="Arial Narrow"/>
        <family val="2"/>
      </rPr>
      <t xml:space="preserve">  </t>
    </r>
    <r>
      <rPr>
        <sz val="9"/>
        <color theme="1"/>
        <rFont val="Arial Narrow"/>
        <family val="2"/>
      </rPr>
      <t xml:space="preserve">(Provide detailed receipts to support all expenses in excess of $25. ) </t>
    </r>
  </si>
  <si>
    <t>Form #</t>
  </si>
  <si>
    <t>Type of Expense</t>
  </si>
  <si>
    <t xml:space="preserve"> Paid</t>
  </si>
  <si>
    <t>Select MODE of travel</t>
  </si>
  <si>
    <t>Air</t>
  </si>
  <si>
    <r>
      <t>Automobile</t>
    </r>
    <r>
      <rPr>
        <sz val="8"/>
        <color theme="1"/>
        <rFont val="Arial Narrow"/>
        <family val="2"/>
      </rPr>
      <t xml:space="preserve"> (kms travelled)</t>
    </r>
  </si>
  <si>
    <t>Parking</t>
  </si>
  <si>
    <t>Taxi</t>
  </si>
  <si>
    <r>
      <t xml:space="preserve">Hotel </t>
    </r>
    <r>
      <rPr>
        <sz val="8"/>
        <color theme="1"/>
        <rFont val="Arial Narrow"/>
        <family val="2"/>
      </rPr>
      <t>(not to exceed OMA negotiated rates) # nights</t>
    </r>
  </si>
  <si>
    <t>Meals</t>
  </si>
  <si>
    <r>
      <t xml:space="preserve">Others </t>
    </r>
    <r>
      <rPr>
        <i/>
        <sz val="9"/>
        <color theme="1"/>
        <rFont val="Arial Narrow"/>
        <family val="2"/>
      </rPr>
      <t>(please specify, e.g. Caregiving - see over point #4 under 2C)</t>
    </r>
  </si>
  <si>
    <t>EXPENSES CLAIMED</t>
  </si>
  <si>
    <t>TOTAL HONORARIUM &amp; EXPENSES</t>
  </si>
  <si>
    <t>Donation / Redirection Request:</t>
  </si>
  <si>
    <t>$</t>
  </si>
  <si>
    <t>Notes:</t>
  </si>
  <si>
    <t>To Submit Your Claim:</t>
  </si>
  <si>
    <t>Send this form and supporting receipts together (scanned or copied versions of receipts are acceptable).</t>
  </si>
  <si>
    <r>
      <t xml:space="preserve">1) By E-Mail – MemberHonoraria@oma.org </t>
    </r>
    <r>
      <rPr>
        <sz val="9"/>
        <color theme="1"/>
        <rFont val="Arial"/>
        <family val="2"/>
      </rPr>
      <t>(save &amp; attach form with scanned receipts to e-mail)</t>
    </r>
  </si>
  <si>
    <t>2) By Fax – 416-599-9309</t>
  </si>
  <si>
    <t>3) By Post –</t>
  </si>
  <si>
    <t xml:space="preserve"> Ontario Medical Association, Finance: Member Claims
150 Bloor St. West, Suite 900, Toronto, ON M5S 3C1</t>
  </si>
  <si>
    <r>
      <rPr>
        <b/>
        <sz val="10"/>
        <color theme="1"/>
        <rFont val="Arial"/>
        <family val="2"/>
      </rPr>
      <t>Payments are issued by direct deposit only.</t>
    </r>
    <r>
      <rPr>
        <sz val="10"/>
        <color theme="1"/>
        <rFont val="Arial"/>
        <family val="2"/>
      </rPr>
      <t xml:space="preserve">  Please ensure you have provided direct deposit information. </t>
    </r>
  </si>
  <si>
    <t xml:space="preserve">Our direct deposit form can be found here: </t>
  </si>
  <si>
    <t>https://www.oma.org/member/your-association/about-oma/financial-matters-and-expense-claims/</t>
  </si>
  <si>
    <t>Click here to view Claim Guidelines</t>
  </si>
  <si>
    <t>Constituency Meeting</t>
  </si>
  <si>
    <t>Yes</t>
  </si>
  <si>
    <r>
      <t>Hours and Honorarium Rate Information</t>
    </r>
    <r>
      <rPr>
        <b/>
        <sz val="10"/>
        <color theme="1"/>
        <rFont val="Arial Narrow"/>
        <family val="2"/>
      </rPr>
      <t xml:space="preserve"> </t>
    </r>
    <r>
      <rPr>
        <sz val="9"/>
        <color theme="1"/>
        <rFont val="Arial Narrow"/>
        <family val="2"/>
      </rPr>
      <t>(Please verify and change details as needed. Hours will be rounded to half-hour)</t>
    </r>
    <r>
      <rPr>
        <b/>
        <sz val="9"/>
        <color theme="1"/>
        <rFont val="Arial Narrow"/>
        <family val="2"/>
      </rPr>
      <t>:</t>
    </r>
  </si>
  <si>
    <t>Constituency Member</t>
  </si>
  <si>
    <r>
      <t xml:space="preserve">HONORARIUM Calculation </t>
    </r>
    <r>
      <rPr>
        <sz val="9"/>
        <color theme="1"/>
        <rFont val="Arial Narrow"/>
        <family val="2"/>
      </rPr>
      <t>(Based on the details provided above)</t>
    </r>
  </si>
  <si>
    <t>Times</t>
  </si>
  <si>
    <t>Roles</t>
  </si>
  <si>
    <t>Milage Rate</t>
  </si>
  <si>
    <t>Meeting Chair</t>
  </si>
  <si>
    <t>Vice Chair</t>
  </si>
  <si>
    <t>Other</t>
  </si>
  <si>
    <t>Designated Group Name</t>
  </si>
  <si>
    <t>Locations</t>
  </si>
  <si>
    <t>Board</t>
  </si>
  <si>
    <t>Negotiations Committee</t>
  </si>
  <si>
    <t>Teleconference</t>
  </si>
  <si>
    <t>Other designated group (approved by Board)</t>
  </si>
  <si>
    <t>Hotel</t>
  </si>
  <si>
    <t>Calculation</t>
  </si>
  <si>
    <t>Days Served</t>
  </si>
  <si>
    <t>Hourly Rate</t>
  </si>
  <si>
    <t>Half-Day Rate</t>
  </si>
  <si>
    <t>teleconf</t>
  </si>
  <si>
    <t>travel</t>
  </si>
  <si>
    <t>Daily Rate</t>
  </si>
  <si>
    <t>Half Day Rate</t>
  </si>
  <si>
    <t>15.5 to 25</t>
  </si>
  <si>
    <t>More than 25</t>
  </si>
  <si>
    <t>Donations\Redirections</t>
  </si>
  <si>
    <t>Donate: Ontario Medical Foundation: Payment for this claim (a tax receipt will be issued annually).</t>
  </si>
  <si>
    <t>Donate: Ontario Medical Foundation: Honoraria portion of this claim (a tax receipt will be issued annually).</t>
  </si>
  <si>
    <t>Donate: Ontario Medical Foundation: Other Amount  (a tax receipt will be issued annually).</t>
  </si>
  <si>
    <t>Donate: Ontario Medical Student Bursary Fund: Payment for this claim (a tax receipt will be issued annually).</t>
  </si>
  <si>
    <t>Donate: Ontario Medical Student Bursary Fund: Honoraria portion of this claim (a tax receipt will be issued annually).</t>
  </si>
  <si>
    <t>Donate: Ontario Medical Student Bursary Fund: Other Amount (a tax receipt will be issued annually).</t>
  </si>
  <si>
    <t>Redirect to your unit's discretionary account: Honoraria &amp; expenses of this claim</t>
  </si>
  <si>
    <t>Redirect to your unit's discretionary account: Honoraria portion of this claim</t>
  </si>
  <si>
    <t>Redirect to your unit's discretionary account: Other Amount</t>
  </si>
  <si>
    <t>Chair</t>
  </si>
  <si>
    <t>Chair (25% Premium)</t>
  </si>
  <si>
    <t>Negotiations Chair (50%)</t>
  </si>
  <si>
    <t>Chair (50% Premium)</t>
  </si>
  <si>
    <t>New Board Mbr &amp; Vice Chair</t>
  </si>
  <si>
    <t>Brd Vice Chr (37.5% Premium)</t>
  </si>
  <si>
    <t>Non Brd Vice Chair</t>
  </si>
  <si>
    <t>Vice Chr (12.5% Premium)</t>
  </si>
  <si>
    <t xml:space="preserve">Constituency </t>
  </si>
  <si>
    <t>Role</t>
  </si>
  <si>
    <t xml:space="preserve">Designated Officer </t>
  </si>
  <si>
    <t>MEMBER HONORARIUM &amp; EXPENSE CLAIM - JANUARY 1, 2025</t>
  </si>
  <si>
    <t>Revised December 23, 2024</t>
  </si>
  <si>
    <t>CONSTITUENCY MEMBER CLAIM - JANUARY 1, 2025</t>
  </si>
  <si>
    <t xml:space="preserve"> @ 0.66/km</t>
  </si>
  <si>
    <t>Revised January 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</si>
</sst>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F800]dddd\,\ mmmm\ dd\,\ yyyy"/>
    <numFmt numFmtId="166" formatCode="_-&quot;$&quot;* #,##0.00___-;\-* #,##0.00___-;_-* &quot;-&quot;??___-;_-@___-"/>
  </numFmts>
  <fonts count="38" x14ac:knownFonts="1">
    <font>
      <sz val="11"/>
      <color theme="1"/>
      <name val="Arial"/>
      <family val="2"/>
    </font>
    <font>
      <sz val="10"/>
      <color theme="1"/>
      <name val="Arial"/>
      <family val="2"/>
    </font>
    <font>
      <sz val="11"/>
      <color theme="1"/>
      <name val="Arial"/>
      <family val="2"/>
    </font>
    <font>
      <b/>
      <sz val="12"/>
      <color theme="1"/>
      <name val="Arial Narrow"/>
      <family val="2"/>
    </font>
    <font>
      <b/>
      <sz val="10"/>
      <color theme="1"/>
      <name val="Arial Narrow"/>
      <family val="2"/>
    </font>
    <font>
      <sz val="10"/>
      <color theme="1"/>
      <name val="Arial Narrow"/>
      <family val="2"/>
    </font>
    <font>
      <i/>
      <sz val="8"/>
      <color theme="1"/>
      <name val="Arial Narrow"/>
      <family val="2"/>
    </font>
    <font>
      <sz val="8"/>
      <color theme="1"/>
      <name val="Arial Narrow"/>
      <family val="2"/>
    </font>
    <font>
      <i/>
      <sz val="9"/>
      <color theme="1"/>
      <name val="Arial Narrow"/>
      <family val="2"/>
    </font>
    <font>
      <sz val="9"/>
      <color theme="1"/>
      <name val="Arial Narrow"/>
      <family val="2"/>
    </font>
    <font>
      <b/>
      <sz val="10"/>
      <color theme="1"/>
      <name val="Arial"/>
      <family val="2"/>
    </font>
    <font>
      <b/>
      <i/>
      <sz val="10"/>
      <color theme="1"/>
      <name val="Arial Narrow"/>
      <family val="2"/>
    </font>
    <font>
      <b/>
      <sz val="9"/>
      <color theme="1"/>
      <name val="Arial Narrow"/>
      <family val="2"/>
    </font>
    <font>
      <b/>
      <sz val="9"/>
      <color theme="1"/>
      <name val="Arial"/>
      <family val="2"/>
    </font>
    <font>
      <sz val="9"/>
      <color theme="1"/>
      <name val="Arial"/>
      <family val="2"/>
    </font>
    <font>
      <sz val="8"/>
      <color indexed="81"/>
      <name val="Tahoma"/>
      <family val="2"/>
    </font>
    <font>
      <b/>
      <sz val="8"/>
      <color indexed="81"/>
      <name val="Tahoma"/>
      <family val="2"/>
    </font>
    <font>
      <sz val="11"/>
      <color theme="1"/>
      <name val="Arial Narrow"/>
      <family val="2"/>
    </font>
    <font>
      <sz val="12"/>
      <color theme="1"/>
      <name val="Arial Narrow"/>
      <family val="2"/>
    </font>
    <font>
      <sz val="10"/>
      <color theme="3"/>
      <name val="Arial"/>
      <family val="2"/>
    </font>
    <font>
      <b/>
      <i/>
      <sz val="8"/>
      <color indexed="81"/>
      <name val="Tahoma"/>
      <family val="2"/>
    </font>
    <font>
      <i/>
      <sz val="8"/>
      <color theme="1"/>
      <name val="Arial"/>
      <family val="2"/>
    </font>
    <font>
      <u/>
      <sz val="12.1"/>
      <color theme="10"/>
      <name val="Arial"/>
      <family val="2"/>
    </font>
    <font>
      <sz val="10"/>
      <color theme="1"/>
      <name val="Arial"/>
      <family val="2"/>
    </font>
    <font>
      <i/>
      <sz val="10"/>
      <color theme="1"/>
      <name val="Arial"/>
      <family val="2"/>
    </font>
    <font>
      <u/>
      <sz val="12.1"/>
      <color theme="0"/>
      <name val="Arial"/>
      <family val="2"/>
    </font>
    <font>
      <b/>
      <sz val="18"/>
      <color theme="1"/>
      <name val="Arial"/>
      <family val="2"/>
    </font>
    <font>
      <b/>
      <sz val="14"/>
      <color theme="1"/>
      <name val="Arial"/>
      <family val="2"/>
    </font>
    <font>
      <sz val="10"/>
      <name val="Arial Narrow"/>
      <family val="2"/>
    </font>
    <font>
      <sz val="9"/>
      <color indexed="81"/>
      <name val="Tahoma"/>
      <family val="2"/>
    </font>
    <font>
      <sz val="8"/>
      <color theme="1"/>
      <name val="Arial"/>
      <family val="2"/>
    </font>
    <font>
      <u/>
      <sz val="10"/>
      <color theme="10"/>
      <name val="Arial"/>
      <family val="2"/>
    </font>
    <font>
      <sz val="10"/>
      <color theme="0"/>
      <name val="Arial"/>
      <family val="2"/>
    </font>
    <font>
      <sz val="10"/>
      <color theme="2"/>
      <name val="Arial Narrow"/>
      <family val="2"/>
    </font>
    <font>
      <b/>
      <sz val="14"/>
      <name val="Arial"/>
      <family val="2"/>
    </font>
    <font>
      <u/>
      <sz val="11"/>
      <color theme="10"/>
      <name val="Arial"/>
      <family val="2"/>
    </font>
    <font>
      <b/>
      <sz val="11"/>
      <color theme="1"/>
      <name val="Arial"/>
      <family val="2"/>
    </font>
    <font>
      <b/>
      <sz val="11"/>
      <color rgb="FFFF0000"/>
      <name val="Arial"/>
      <family val="2"/>
    </font>
  </fonts>
  <fills count="10">
    <fill>
      <patternFill patternType="none"/>
    </fill>
    <fill>
      <patternFill patternType="gray125"/>
    </fill>
    <fill>
      <patternFill patternType="solid">
        <fgColor rgb="FFE1E7E3"/>
        <bgColor indexed="64"/>
      </patternFill>
    </fill>
    <fill>
      <patternFill patternType="solid">
        <fgColor theme="0"/>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2"/>
        <bgColor indexed="64"/>
      </patternFill>
    </fill>
    <fill>
      <patternFill patternType="solid">
        <fgColor rgb="FFFFFF00"/>
        <bgColor indexed="64"/>
      </patternFill>
    </fill>
    <fill>
      <patternFill patternType="solid">
        <fgColor rgb="FFCC99FF"/>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19" fillId="3" borderId="2" applyBorder="0">
      <alignment horizontal="left" vertical="top" shrinkToFit="1"/>
      <protection locked="0"/>
    </xf>
    <xf numFmtId="43" fontId="2" fillId="0" borderId="0" applyFont="0" applyFill="0" applyBorder="0" applyAlignment="0" applyProtection="0"/>
    <xf numFmtId="44" fontId="2" fillId="0" borderId="0" applyFont="0" applyFill="0" applyBorder="0" applyAlignment="0" applyProtection="0"/>
    <xf numFmtId="0" fontId="22" fillId="0" borderId="0" applyNumberFormat="0" applyFill="0" applyBorder="0" applyAlignment="0" applyProtection="0">
      <alignment vertical="top"/>
      <protection locked="0"/>
    </xf>
  </cellStyleXfs>
  <cellXfs count="180">
    <xf numFmtId="0" fontId="0" fillId="0" borderId="0" xfId="0"/>
    <xf numFmtId="0" fontId="14" fillId="0" borderId="1" xfId="0" applyFont="1" applyBorder="1"/>
    <xf numFmtId="0" fontId="14" fillId="0" borderId="0" xfId="0" applyFont="1"/>
    <xf numFmtId="0" fontId="14" fillId="4" borderId="1" xfId="0" applyFont="1" applyFill="1" applyBorder="1"/>
    <xf numFmtId="0" fontId="0" fillId="0" borderId="0" xfId="0" applyAlignment="1">
      <alignment vertical="top"/>
    </xf>
    <xf numFmtId="0" fontId="19" fillId="0" borderId="0" xfId="1" applyFill="1" applyBorder="1" applyProtection="1">
      <alignment horizontal="left" vertical="top" shrinkToFit="1"/>
    </xf>
    <xf numFmtId="0" fontId="0" fillId="0" borderId="0" xfId="0" applyAlignment="1">
      <alignment horizontal="left" vertical="top"/>
    </xf>
    <xf numFmtId="0" fontId="5" fillId="0" borderId="0" xfId="0" applyFont="1" applyAlignment="1">
      <alignment vertical="top" wrapText="1"/>
    </xf>
    <xf numFmtId="18" fontId="14" fillId="0" borderId="1" xfId="0" applyNumberFormat="1" applyFont="1" applyBorder="1" applyAlignment="1">
      <alignment horizontal="center"/>
    </xf>
    <xf numFmtId="0" fontId="5" fillId="0" borderId="1" xfId="0" applyFont="1" applyBorder="1" applyAlignment="1">
      <alignment vertical="top" wrapText="1"/>
    </xf>
    <xf numFmtId="164" fontId="13" fillId="0" borderId="1" xfId="2" applyNumberFormat="1" applyFont="1" applyBorder="1" applyAlignment="1" applyProtection="1">
      <alignment horizontal="center" vertical="top" wrapText="1"/>
    </xf>
    <xf numFmtId="44" fontId="9" fillId="0" borderId="1" xfId="3" applyFont="1" applyBorder="1" applyAlignment="1" applyProtection="1">
      <alignment vertical="top" wrapText="1"/>
    </xf>
    <xf numFmtId="1" fontId="13" fillId="0" borderId="1" xfId="2" applyNumberFormat="1" applyFont="1" applyBorder="1" applyAlignment="1" applyProtection="1">
      <alignment horizontal="center" vertical="top" wrapText="1"/>
    </xf>
    <xf numFmtId="0" fontId="17" fillId="3" borderId="1" xfId="1" applyFont="1" applyBorder="1" applyAlignment="1">
      <alignment horizontal="center" shrinkToFit="1"/>
      <protection locked="0"/>
    </xf>
    <xf numFmtId="0" fontId="5" fillId="0" borderId="1" xfId="0" applyFont="1" applyBorder="1" applyAlignment="1">
      <alignment vertical="center" wrapText="1"/>
    </xf>
    <xf numFmtId="0" fontId="10" fillId="0" borderId="0" xfId="0" applyFont="1" applyAlignment="1">
      <alignment vertical="top"/>
    </xf>
    <xf numFmtId="0" fontId="10" fillId="0" borderId="0" xfId="0" applyFont="1" applyAlignment="1">
      <alignment vertical="top" wrapText="1"/>
    </xf>
    <xf numFmtId="0" fontId="23" fillId="0" borderId="0" xfId="0" applyFont="1" applyAlignment="1">
      <alignment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5" fillId="0" borderId="7" xfId="0" applyFont="1" applyBorder="1" applyAlignment="1">
      <alignment horizontal="center" vertical="top" wrapText="1"/>
    </xf>
    <xf numFmtId="0" fontId="4" fillId="0" borderId="6" xfId="0" applyFont="1" applyBorder="1" applyAlignment="1">
      <alignment vertical="top" wrapText="1"/>
    </xf>
    <xf numFmtId="0" fontId="19" fillId="3" borderId="7" xfId="1" applyBorder="1">
      <alignment horizontal="left" vertical="top" shrinkToFit="1"/>
      <protection locked="0"/>
    </xf>
    <xf numFmtId="0" fontId="4" fillId="0" borderId="6" xfId="0" applyFont="1" applyBorder="1" applyAlignment="1">
      <alignment vertical="top"/>
    </xf>
    <xf numFmtId="0" fontId="19" fillId="3" borderId="7" xfId="1" applyBorder="1" applyAlignment="1">
      <alignment horizontal="center" vertical="top" shrinkToFit="1"/>
      <protection locked="0"/>
    </xf>
    <xf numFmtId="0" fontId="21" fillId="0" borderId="1" xfId="0" applyFont="1" applyBorder="1" applyAlignment="1">
      <alignment horizontal="right" vertical="center"/>
    </xf>
    <xf numFmtId="0" fontId="24" fillId="0" borderId="0" xfId="0" applyFont="1" applyAlignment="1">
      <alignment vertical="top"/>
    </xf>
    <xf numFmtId="0" fontId="5" fillId="6" borderId="1" xfId="0" applyFont="1" applyFill="1" applyBorder="1" applyAlignment="1">
      <alignment vertical="top" wrapText="1"/>
    </xf>
    <xf numFmtId="0" fontId="4" fillId="6" borderId="1" xfId="0" applyFont="1" applyFill="1" applyBorder="1" applyAlignment="1">
      <alignment vertical="top" wrapText="1"/>
    </xf>
    <xf numFmtId="0" fontId="4" fillId="6" borderId="1" xfId="0" applyFont="1" applyFill="1" applyBorder="1" applyAlignment="1">
      <alignment horizontal="center" vertical="top" wrapText="1"/>
    </xf>
    <xf numFmtId="0" fontId="5" fillId="6" borderId="1" xfId="0" applyFont="1" applyFill="1" applyBorder="1" applyAlignment="1">
      <alignment vertical="center" wrapText="1"/>
    </xf>
    <xf numFmtId="0" fontId="4" fillId="6" borderId="1" xfId="0" applyFont="1" applyFill="1" applyBorder="1" applyAlignment="1">
      <alignment vertical="center" wrapText="1"/>
    </xf>
    <xf numFmtId="0" fontId="5" fillId="3" borderId="1" xfId="1" applyFont="1" applyBorder="1" applyAlignment="1">
      <alignment horizontal="center" vertical="center"/>
      <protection locked="0"/>
    </xf>
    <xf numFmtId="0" fontId="5" fillId="3" borderId="1" xfId="1" applyFont="1" applyBorder="1" applyAlignment="1">
      <alignment horizontal="center" vertical="center" shrinkToFit="1"/>
      <protection locked="0"/>
    </xf>
    <xf numFmtId="0" fontId="9" fillId="0" borderId="1" xfId="0" quotePrefix="1" applyFont="1" applyBorder="1" applyAlignment="1">
      <alignment horizontal="center" vertical="center" wrapText="1"/>
    </xf>
    <xf numFmtId="2" fontId="14" fillId="0" borderId="1" xfId="0" applyNumberFormat="1" applyFont="1" applyBorder="1"/>
    <xf numFmtId="0" fontId="19" fillId="3" borderId="7" xfId="1" applyBorder="1" applyAlignment="1" applyProtection="1">
      <alignment horizontal="center" vertical="top" shrinkToFit="1"/>
    </xf>
    <xf numFmtId="0" fontId="19" fillId="3" borderId="1" xfId="1" applyBorder="1" applyAlignment="1" applyProtection="1">
      <alignment horizontal="center" vertical="top" shrinkToFit="1"/>
    </xf>
    <xf numFmtId="2" fontId="14" fillId="7" borderId="1" xfId="0" applyNumberFormat="1" applyFont="1" applyFill="1" applyBorder="1"/>
    <xf numFmtId="0" fontId="0" fillId="3" borderId="0" xfId="0" applyFill="1" applyAlignment="1">
      <alignment vertical="top"/>
    </xf>
    <xf numFmtId="0" fontId="19" fillId="3" borderId="12" xfId="1" applyBorder="1" applyAlignment="1">
      <alignment vertical="top" shrinkToFit="1"/>
      <protection locked="0"/>
    </xf>
    <xf numFmtId="0" fontId="19" fillId="3" borderId="12" xfId="1" applyBorder="1" applyAlignment="1" applyProtection="1">
      <alignment vertical="top" shrinkToFit="1"/>
    </xf>
    <xf numFmtId="0" fontId="19" fillId="0" borderId="12" xfId="1" applyFill="1" applyBorder="1" applyAlignment="1" applyProtection="1">
      <alignment horizontal="center" vertical="top" shrinkToFit="1"/>
    </xf>
    <xf numFmtId="0" fontId="19" fillId="0" borderId="11" xfId="1" applyFill="1" applyBorder="1" applyAlignment="1" applyProtection="1">
      <alignment horizontal="center" vertical="top" shrinkToFit="1"/>
    </xf>
    <xf numFmtId="0" fontId="19" fillId="0" borderId="13" xfId="1" applyFill="1" applyBorder="1" applyAlignment="1" applyProtection="1">
      <alignment horizontal="center" vertical="top" shrinkToFit="1"/>
    </xf>
    <xf numFmtId="0" fontId="5" fillId="2" borderId="6" xfId="0" applyFont="1" applyFill="1" applyBorder="1" applyAlignment="1">
      <alignment horizontal="center" vertical="top" wrapText="1"/>
    </xf>
    <xf numFmtId="0" fontId="4" fillId="0" borderId="1" xfId="0" applyFont="1" applyBorder="1" applyAlignment="1">
      <alignment horizontal="left" vertical="top" wrapText="1"/>
    </xf>
    <xf numFmtId="0" fontId="19" fillId="3" borderId="12" xfId="1" applyBorder="1" applyAlignment="1" applyProtection="1">
      <alignment horizontal="center" vertical="top" shrinkToFit="1"/>
    </xf>
    <xf numFmtId="0" fontId="19" fillId="3" borderId="11" xfId="1" applyBorder="1" applyAlignment="1" applyProtection="1">
      <alignment horizontal="center" vertical="top" shrinkToFit="1"/>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vertical="top" wrapText="1"/>
    </xf>
    <xf numFmtId="0" fontId="3" fillId="8" borderId="1" xfId="0" applyFont="1" applyFill="1" applyBorder="1" applyAlignment="1">
      <alignment vertical="center" wrapText="1"/>
    </xf>
    <xf numFmtId="44" fontId="5" fillId="8" borderId="1" xfId="3" applyFont="1" applyFill="1" applyBorder="1" applyAlignment="1" applyProtection="1">
      <alignment horizontal="left" vertical="center"/>
      <protection locked="0"/>
    </xf>
    <xf numFmtId="0" fontId="13" fillId="0" borderId="0" xfId="0" applyFont="1"/>
    <xf numFmtId="0" fontId="14" fillId="9" borderId="1" xfId="0" applyFont="1" applyFill="1" applyBorder="1"/>
    <xf numFmtId="0" fontId="32" fillId="0" borderId="11" xfId="1" applyFont="1" applyFill="1" applyBorder="1" applyAlignment="1" applyProtection="1">
      <alignment horizontal="center" vertical="top" shrinkToFit="1"/>
    </xf>
    <xf numFmtId="0" fontId="33" fillId="2" borderId="6" xfId="0" applyFont="1" applyFill="1" applyBorder="1" applyAlignment="1">
      <alignment horizontal="center" vertical="top" wrapText="1"/>
    </xf>
    <xf numFmtId="0" fontId="0" fillId="9" borderId="1" xfId="0" applyFill="1" applyBorder="1"/>
    <xf numFmtId="0" fontId="0" fillId="0" borderId="1" xfId="0" applyBorder="1"/>
    <xf numFmtId="11" fontId="0" fillId="3" borderId="0" xfId="0" applyNumberFormat="1" applyFill="1"/>
    <xf numFmtId="0" fontId="0" fillId="3" borderId="0" xfId="0" applyFill="1"/>
    <xf numFmtId="0" fontId="3" fillId="6" borderId="3" xfId="0" applyFont="1" applyFill="1" applyBorder="1" applyAlignment="1">
      <alignment vertical="top" wrapText="1"/>
    </xf>
    <xf numFmtId="0" fontId="3" fillId="6" borderId="4" xfId="0" applyFont="1" applyFill="1" applyBorder="1" applyAlignment="1">
      <alignment vertical="top" wrapText="1"/>
    </xf>
    <xf numFmtId="0" fontId="0" fillId="7" borderId="1" xfId="0" applyFill="1" applyBorder="1"/>
    <xf numFmtId="0" fontId="19" fillId="7" borderId="7" xfId="1" applyFill="1" applyBorder="1">
      <alignment horizontal="left" vertical="top" shrinkToFit="1"/>
      <protection locked="0"/>
    </xf>
    <xf numFmtId="0" fontId="4" fillId="0" borderId="6" xfId="0" applyFont="1" applyBorder="1" applyAlignment="1">
      <alignment horizontal="center" vertical="top" wrapText="1"/>
    </xf>
    <xf numFmtId="0" fontId="4" fillId="0" borderId="6" xfId="0" applyFont="1" applyBorder="1" applyAlignment="1">
      <alignment horizontal="center" vertical="top"/>
    </xf>
    <xf numFmtId="0" fontId="4" fillId="7" borderId="6" xfId="0" applyFont="1" applyFill="1" applyBorder="1" applyAlignment="1">
      <alignment horizontal="center" vertical="top" wrapText="1"/>
    </xf>
    <xf numFmtId="0" fontId="27" fillId="3" borderId="0" xfId="0" applyFont="1" applyFill="1" applyAlignment="1">
      <alignment horizontal="center" vertical="top"/>
    </xf>
    <xf numFmtId="0" fontId="37" fillId="3" borderId="0" xfId="0" applyFont="1" applyFill="1" applyAlignment="1">
      <alignment horizontal="right" vertical="top"/>
    </xf>
    <xf numFmtId="0" fontId="0" fillId="3" borderId="0" xfId="0" applyFill="1" applyAlignment="1">
      <alignment horizontal="right" vertical="top"/>
    </xf>
    <xf numFmtId="0" fontId="28" fillId="3" borderId="11" xfId="1" applyFont="1" applyBorder="1">
      <alignment horizontal="left" vertical="top" shrinkToFit="1"/>
      <protection locked="0"/>
    </xf>
    <xf numFmtId="0" fontId="28" fillId="3" borderId="13" xfId="1" applyFont="1" applyBorder="1">
      <alignment horizontal="left" vertical="top" shrinkToFit="1"/>
      <protection locked="0"/>
    </xf>
    <xf numFmtId="18" fontId="19" fillId="3" borderId="7" xfId="1" applyNumberFormat="1" applyBorder="1" applyAlignment="1">
      <alignment horizontal="left" vertical="top" indent="1"/>
      <protection locked="0"/>
    </xf>
    <xf numFmtId="0" fontId="6" fillId="0" borderId="1" xfId="0" applyFont="1" applyBorder="1" applyAlignment="1">
      <alignment horizontal="right" vertical="top" wrapText="1"/>
    </xf>
    <xf numFmtId="0" fontId="8" fillId="0" borderId="6" xfId="0" applyFont="1" applyBorder="1" applyAlignment="1">
      <alignment horizontal="left" vertical="top"/>
    </xf>
    <xf numFmtId="0" fontId="5" fillId="0" borderId="1" xfId="0" applyFont="1" applyBorder="1" applyAlignment="1">
      <alignment horizontal="left" vertical="top" wrapText="1"/>
    </xf>
    <xf numFmtId="0" fontId="4" fillId="0" borderId="6" xfId="0" applyFont="1" applyBorder="1" applyAlignment="1">
      <alignment horizontal="left" vertical="top" wrapText="1"/>
    </xf>
    <xf numFmtId="165" fontId="19" fillId="3" borderId="1" xfId="1" applyNumberFormat="1" applyBorder="1">
      <alignment horizontal="left" vertical="top" shrinkToFit="1"/>
      <protection locked="0"/>
    </xf>
    <xf numFmtId="0" fontId="3" fillId="6" borderId="3"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5" xfId="0" applyFont="1" applyFill="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6" borderId="1" xfId="0" applyFont="1" applyFill="1" applyBorder="1" applyAlignment="1">
      <alignment horizontal="center" vertical="top" wrapText="1"/>
    </xf>
    <xf numFmtId="0" fontId="3" fillId="6" borderId="3" xfId="0" applyFont="1" applyFill="1" applyBorder="1" applyAlignment="1">
      <alignment horizontal="left" vertical="top"/>
    </xf>
    <xf numFmtId="0" fontId="3" fillId="6" borderId="4" xfId="0" applyFont="1" applyFill="1" applyBorder="1" applyAlignment="1">
      <alignment horizontal="left" vertical="top"/>
    </xf>
    <xf numFmtId="0" fontId="3" fillId="6" borderId="5" xfId="0" applyFont="1" applyFill="1" applyBorder="1" applyAlignment="1">
      <alignment horizontal="left" vertical="top"/>
    </xf>
    <xf numFmtId="0" fontId="4" fillId="0" borderId="6" xfId="0" applyFont="1" applyBorder="1" applyAlignment="1">
      <alignment horizontal="center" vertical="top" wrapText="1"/>
    </xf>
    <xf numFmtId="0" fontId="4" fillId="0" borderId="6" xfId="0" applyFont="1" applyBorder="1" applyAlignment="1">
      <alignment horizontal="center" vertical="top"/>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6" borderId="1" xfId="0" applyFont="1" applyFill="1" applyBorder="1" applyAlignment="1">
      <alignment horizontal="left" vertical="top" wrapText="1"/>
    </xf>
    <xf numFmtId="0" fontId="0" fillId="0" borderId="7" xfId="0" applyBorder="1" applyAlignment="1" applyProtection="1">
      <alignment horizontal="center" vertical="top"/>
      <protection locked="0"/>
    </xf>
    <xf numFmtId="0" fontId="4" fillId="0" borderId="6" xfId="0" applyFont="1" applyBorder="1" applyAlignment="1">
      <alignment horizontal="left" vertical="center"/>
    </xf>
    <xf numFmtId="0" fontId="19" fillId="3" borderId="7" xfId="1" applyBorder="1">
      <alignment horizontal="left" vertical="top" shrinkToFit="1"/>
      <protection locked="0"/>
    </xf>
    <xf numFmtId="0" fontId="19" fillId="3" borderId="7" xfId="1" applyBorder="1" applyAlignment="1">
      <alignment horizontal="center" vertical="top" shrinkToFit="1"/>
      <protection locked="0"/>
    </xf>
    <xf numFmtId="0" fontId="3" fillId="6" borderId="1" xfId="0" applyFont="1" applyFill="1" applyBorder="1" applyAlignment="1">
      <alignment horizontal="left" vertical="top" wrapText="1"/>
    </xf>
    <xf numFmtId="0" fontId="4" fillId="6" borderId="3" xfId="0" applyFont="1" applyFill="1" applyBorder="1" applyAlignment="1">
      <alignment horizontal="left" vertical="top"/>
    </xf>
    <xf numFmtId="0" fontId="4" fillId="6" borderId="4" xfId="0" applyFont="1" applyFill="1" applyBorder="1" applyAlignment="1">
      <alignment horizontal="left" vertical="top"/>
    </xf>
    <xf numFmtId="0" fontId="4" fillId="6" borderId="5" xfId="0" applyFont="1" applyFill="1" applyBorder="1" applyAlignment="1">
      <alignment horizontal="left" vertical="top"/>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25" fillId="5" borderId="0" xfId="4" applyFont="1" applyFill="1" applyAlignment="1" applyProtection="1">
      <alignment horizontal="center"/>
      <protection locked="0"/>
    </xf>
    <xf numFmtId="0" fontId="30" fillId="3" borderId="11" xfId="0" applyFont="1" applyFill="1" applyBorder="1" applyAlignment="1">
      <alignment horizontal="right" vertical="top" wrapText="1"/>
    </xf>
    <xf numFmtId="0" fontId="26" fillId="3" borderId="11" xfId="0" applyFont="1" applyFill="1" applyBorder="1" applyAlignment="1">
      <alignment horizontal="right" vertical="top" wrapText="1"/>
    </xf>
    <xf numFmtId="166" fontId="5" fillId="3" borderId="1" xfId="3" applyNumberFormat="1" applyFont="1" applyFill="1" applyBorder="1" applyAlignment="1" applyProtection="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166" fontId="5" fillId="3" borderId="1" xfId="3" applyNumberFormat="1" applyFont="1" applyFill="1" applyBorder="1" applyAlignment="1" applyProtection="1">
      <alignment horizontal="right" vertical="center"/>
      <protection locked="0"/>
    </xf>
    <xf numFmtId="0" fontId="5" fillId="0" borderId="1" xfId="0" applyFont="1" applyBorder="1" applyAlignment="1">
      <alignment vertical="center" wrapText="1"/>
    </xf>
    <xf numFmtId="0" fontId="19" fillId="3" borderId="7" xfId="1" applyBorder="1" applyAlignment="1">
      <alignment vertical="top" shrinkToFit="1"/>
      <protection locked="0"/>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1" fillId="0" borderId="0" xfId="0" applyFont="1" applyAlignment="1">
      <alignment horizontal="left" vertical="top" wrapText="1"/>
    </xf>
    <xf numFmtId="166" fontId="5" fillId="3" borderId="1" xfId="3" applyNumberFormat="1" applyFont="1" applyFill="1" applyBorder="1" applyAlignment="1" applyProtection="1">
      <alignment horizontal="right"/>
      <protection locked="0"/>
    </xf>
    <xf numFmtId="0" fontId="21" fillId="0" borderId="0" xfId="0" applyFont="1" applyAlignment="1">
      <alignment horizontal="right" wrapText="1"/>
    </xf>
    <xf numFmtId="18" fontId="19" fillId="3" borderId="1" xfId="1" applyNumberFormat="1" applyBorder="1" applyAlignment="1" applyProtection="1">
      <alignment horizontal="left" vertical="top" indent="1"/>
    </xf>
    <xf numFmtId="0" fontId="19" fillId="3" borderId="1" xfId="1" applyBorder="1" applyAlignment="1" applyProtection="1">
      <alignment horizontal="center" vertical="top" shrinkToFit="1"/>
    </xf>
    <xf numFmtId="0" fontId="3" fillId="6" borderId="8" xfId="0" applyFont="1" applyFill="1" applyBorder="1" applyAlignment="1">
      <alignment horizontal="left" vertical="center"/>
    </xf>
    <xf numFmtId="0" fontId="3" fillId="6" borderId="9" xfId="0" applyFont="1" applyFill="1" applyBorder="1" applyAlignment="1">
      <alignment horizontal="left" vertical="center"/>
    </xf>
    <xf numFmtId="0" fontId="3" fillId="6" borderId="10" xfId="0" applyFont="1" applyFill="1" applyBorder="1" applyAlignment="1">
      <alignment horizontal="left" vertical="center"/>
    </xf>
    <xf numFmtId="0" fontId="4" fillId="0" borderId="1" xfId="0" applyFont="1" applyBorder="1" applyAlignment="1">
      <alignment vertical="center" wrapText="1"/>
    </xf>
    <xf numFmtId="166" fontId="4" fillId="0" borderId="1" xfId="0" applyNumberFormat="1" applyFont="1" applyBorder="1" applyAlignment="1">
      <alignment vertical="center"/>
    </xf>
    <xf numFmtId="0" fontId="4" fillId="0" borderId="1" xfId="0" applyFont="1" applyBorder="1" applyAlignment="1">
      <alignment vertical="center"/>
    </xf>
    <xf numFmtId="44" fontId="5" fillId="0" borderId="1" xfId="3" applyFont="1" applyFill="1" applyBorder="1" applyAlignment="1" applyProtection="1">
      <alignment vertical="top" wrapText="1"/>
    </xf>
    <xf numFmtId="0" fontId="5" fillId="6" borderId="3"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6" borderId="5" xfId="0" applyFont="1" applyFill="1" applyBorder="1" applyAlignment="1">
      <alignment horizontal="left" vertical="top" wrapText="1"/>
    </xf>
    <xf numFmtId="0" fontId="17" fillId="3" borderId="1" xfId="1" applyFont="1" applyBorder="1" applyAlignment="1">
      <alignment horizontal="left" vertical="center" shrinkToFit="1"/>
      <protection locked="0"/>
    </xf>
    <xf numFmtId="0" fontId="4" fillId="6" borderId="1" xfId="0" applyFont="1" applyFill="1" applyBorder="1" applyAlignment="1">
      <alignment vertical="top" wrapText="1"/>
    </xf>
    <xf numFmtId="0" fontId="5" fillId="8" borderId="3" xfId="0" applyFont="1" applyFill="1" applyBorder="1" applyAlignment="1" applyProtection="1">
      <alignment horizontal="left" vertical="center" wrapText="1"/>
      <protection locked="0"/>
    </xf>
    <xf numFmtId="0" fontId="5" fillId="8" borderId="4" xfId="0" applyFont="1" applyFill="1" applyBorder="1" applyAlignment="1" applyProtection="1">
      <alignment horizontal="left" vertical="center" wrapText="1"/>
      <protection locked="0"/>
    </xf>
    <xf numFmtId="0" fontId="5" fillId="0" borderId="1" xfId="0" applyFont="1" applyBorder="1" applyAlignment="1">
      <alignment horizontal="left" vertical="center" wrapText="1"/>
    </xf>
    <xf numFmtId="0" fontId="31" fillId="0" borderId="0" xfId="4" applyFont="1" applyAlignment="1" applyProtection="1">
      <alignment horizontal="left" vertical="top" wrapText="1"/>
      <protection locked="0"/>
    </xf>
    <xf numFmtId="0" fontId="10" fillId="0" borderId="0" xfId="0" applyFont="1" applyAlignment="1">
      <alignment horizontal="center" vertical="top" wrapText="1"/>
    </xf>
    <xf numFmtId="0" fontId="24" fillId="0" borderId="0" xfId="0" applyFont="1" applyAlignment="1">
      <alignment horizontal="center" vertical="top" wrapText="1"/>
    </xf>
    <xf numFmtId="0" fontId="1" fillId="0" borderId="0" xfId="0" applyFont="1" applyAlignment="1">
      <alignment horizontal="left" vertical="top"/>
    </xf>
    <xf numFmtId="0" fontId="3" fillId="6" borderId="1" xfId="0" applyFont="1" applyFill="1" applyBorder="1" applyAlignment="1">
      <alignment horizontal="left" vertical="center"/>
    </xf>
    <xf numFmtId="0" fontId="4" fillId="0" borderId="1" xfId="0" applyFont="1" applyBorder="1" applyAlignment="1">
      <alignment vertical="top" wrapText="1"/>
    </xf>
    <xf numFmtId="44" fontId="4" fillId="0" borderId="1" xfId="3" applyFont="1" applyBorder="1" applyAlignment="1" applyProtection="1">
      <alignment horizontal="justify" vertical="top" wrapText="1"/>
    </xf>
    <xf numFmtId="0" fontId="4" fillId="0" borderId="9" xfId="0" applyFont="1" applyBorder="1" applyAlignment="1">
      <alignment horizontal="left" vertical="top" wrapText="1"/>
    </xf>
    <xf numFmtId="0" fontId="19" fillId="3" borderId="12" xfId="1" applyBorder="1" applyAlignment="1">
      <alignment horizontal="center" vertical="top" shrinkToFit="1"/>
      <protection locked="0"/>
    </xf>
    <xf numFmtId="0" fontId="19" fillId="3" borderId="13" xfId="1" applyBorder="1" applyAlignment="1">
      <alignment horizontal="center" vertical="top" shrinkToFit="1"/>
      <protection locked="0"/>
    </xf>
    <xf numFmtId="0" fontId="19" fillId="3" borderId="11" xfId="1" applyBorder="1" applyAlignment="1">
      <alignment horizontal="center" vertical="top" shrinkToFit="1"/>
      <protection locked="0"/>
    </xf>
    <xf numFmtId="0" fontId="0" fillId="0" borderId="4" xfId="0" applyBorder="1" applyAlignment="1">
      <alignment horizontal="center" vertical="top"/>
    </xf>
    <xf numFmtId="0" fontId="0" fillId="0" borderId="5" xfId="0" applyBorder="1" applyAlignment="1">
      <alignment horizontal="center" vertical="top"/>
    </xf>
    <xf numFmtId="0" fontId="19" fillId="3" borderId="12" xfId="1" applyBorder="1">
      <alignment horizontal="left" vertical="top" shrinkToFit="1"/>
      <protection locked="0"/>
    </xf>
    <xf numFmtId="0" fontId="19" fillId="3" borderId="11" xfId="1" applyBorder="1">
      <alignment horizontal="left" vertical="top" shrinkToFit="1"/>
      <protection locked="0"/>
    </xf>
    <xf numFmtId="0" fontId="19" fillId="3" borderId="13" xfId="1" applyBorder="1">
      <alignment horizontal="left" vertical="top" shrinkToFit="1"/>
      <protection locked="0"/>
    </xf>
    <xf numFmtId="0" fontId="34" fillId="7" borderId="0" xfId="0" applyFont="1" applyFill="1" applyAlignment="1">
      <alignment horizontal="center" vertical="top"/>
    </xf>
    <xf numFmtId="0" fontId="36" fillId="7" borderId="3" xfId="0" applyFont="1" applyFill="1" applyBorder="1" applyAlignment="1">
      <alignment horizontal="center" vertical="top" wrapText="1"/>
    </xf>
    <xf numFmtId="0" fontId="36" fillId="7" borderId="4" xfId="0" applyFont="1" applyFill="1" applyBorder="1" applyAlignment="1">
      <alignment horizontal="center" vertical="top" wrapText="1"/>
    </xf>
    <xf numFmtId="0" fontId="36" fillId="7" borderId="5" xfId="0" applyFont="1" applyFill="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19" fillId="3" borderId="12" xfId="1" applyBorder="1" applyAlignment="1">
      <alignment horizontal="left" vertical="top" wrapText="1" shrinkToFit="1"/>
      <protection locked="0"/>
    </xf>
    <xf numFmtId="0" fontId="19" fillId="3" borderId="11" xfId="1" applyBorder="1" applyAlignment="1">
      <alignment horizontal="left" vertical="top" wrapText="1" shrinkToFit="1"/>
      <protection locked="0"/>
    </xf>
    <xf numFmtId="0" fontId="36" fillId="7" borderId="8" xfId="0" applyFont="1" applyFill="1" applyBorder="1" applyAlignment="1" applyProtection="1">
      <alignment horizontal="center" vertical="top" wrapText="1"/>
      <protection locked="0"/>
    </xf>
    <xf numFmtId="0" fontId="36" fillId="7" borderId="9" xfId="0" applyFont="1" applyFill="1" applyBorder="1" applyAlignment="1" applyProtection="1">
      <alignment horizontal="center" vertical="top" wrapText="1"/>
      <protection locked="0"/>
    </xf>
    <xf numFmtId="0" fontId="36" fillId="7" borderId="10" xfId="0" applyFont="1" applyFill="1" applyBorder="1" applyAlignment="1" applyProtection="1">
      <alignment horizontal="center" vertical="top" wrapText="1"/>
      <protection locked="0"/>
    </xf>
    <xf numFmtId="0" fontId="35" fillId="0" borderId="12" xfId="4" applyNumberFormat="1" applyFont="1" applyFill="1" applyBorder="1" applyAlignment="1" applyProtection="1">
      <alignment horizontal="center"/>
      <protection locked="0"/>
    </xf>
    <xf numFmtId="0" fontId="35" fillId="0" borderId="11" xfId="4" applyNumberFormat="1" applyFont="1" applyFill="1" applyBorder="1" applyAlignment="1" applyProtection="1">
      <alignment horizontal="center"/>
      <protection locked="0"/>
    </xf>
    <xf numFmtId="0" fontId="35" fillId="0" borderId="13" xfId="4" applyNumberFormat="1" applyFont="1" applyFill="1" applyBorder="1" applyAlignment="1" applyProtection="1">
      <alignment horizontal="center"/>
      <protection locked="0"/>
    </xf>
    <xf numFmtId="0" fontId="4" fillId="0" borderId="10" xfId="0" applyFont="1" applyBorder="1" applyAlignment="1">
      <alignment horizontal="center" vertical="top" wrapText="1"/>
    </xf>
    <xf numFmtId="0" fontId="4" fillId="0" borderId="6" xfId="0" applyFont="1" applyBorder="1" applyAlignment="1">
      <alignment horizontal="left" vertical="top"/>
    </xf>
    <xf numFmtId="0" fontId="19" fillId="3" borderId="7" xfId="1" applyBorder="1" applyProtection="1">
      <alignment horizontal="left" vertical="top" shrinkToFit="1"/>
    </xf>
    <xf numFmtId="0" fontId="22" fillId="5" borderId="0" xfId="4" applyFill="1" applyAlignment="1" applyProtection="1">
      <alignment horizontal="center"/>
      <protection locked="0"/>
    </xf>
    <xf numFmtId="0" fontId="0" fillId="9" borderId="1" xfId="0" applyFill="1" applyBorder="1" applyAlignment="1">
      <alignment horizontal="center"/>
    </xf>
    <xf numFmtId="0" fontId="0" fillId="9" borderId="3" xfId="0" applyFill="1" applyBorder="1" applyAlignment="1">
      <alignment horizontal="center"/>
    </xf>
    <xf numFmtId="0" fontId="0" fillId="9" borderId="5" xfId="0" applyFill="1" applyBorder="1" applyAlignment="1">
      <alignment horizontal="center"/>
    </xf>
    <xf numFmtId="0" fontId="0" fillId="9" borderId="1" xfId="0" applyFill="1" applyBorder="1" applyAlignment="1">
      <alignment horizontal="center" vertical="center"/>
    </xf>
  </cellXfs>
  <cellStyles count="5">
    <cellStyle name="Comma" xfId="2" builtinId="3"/>
    <cellStyle name="Currency" xfId="3" builtinId="4"/>
    <cellStyle name="DataEntry" xfId="1" xr:uid="{00000000-0005-0000-0000-000002000000}"/>
    <cellStyle name="Hyperlink" xfId="4" builtinId="8"/>
    <cellStyle name="Normal" xfId="0" builtinId="0"/>
  </cellStyles>
  <dxfs count="5">
    <dxf>
      <font>
        <color theme="4" tint="0.79998168889431442"/>
      </font>
    </dxf>
    <dxf>
      <font>
        <b/>
        <i val="0"/>
      </font>
      <fill>
        <patternFill>
          <bgColor rgb="FFFFFF00"/>
        </patternFill>
      </fill>
    </dxf>
    <dxf>
      <font>
        <color theme="4" tint="0.79998168889431442"/>
      </font>
    </dxf>
    <dxf>
      <font>
        <color theme="4" tint="0.79998168889431442"/>
      </font>
    </dxf>
    <dxf>
      <font>
        <color theme="4" tint="0.79998168889431442"/>
      </font>
    </dxf>
  </dxfs>
  <tableStyles count="0" defaultTableStyle="TableStyleMedium9" defaultPivotStyle="PivotStyleLight16"/>
  <colors>
    <mruColors>
      <color rgb="FFCC99FF"/>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hyperlink" Target="https://www.canada.ca/content/dam/cra-arc/formspubs/pbg/td1on/td1on-22e.pdf" TargetMode="External"/><Relationship Id="rId7" Type="http://schemas.openxmlformats.org/officeDocument/2006/relationships/image" Target="../media/image4.png"/><Relationship Id="rId2" Type="http://schemas.openxmlformats.org/officeDocument/2006/relationships/hyperlink" Target="https://www.canada.ca/content/dam/cra-arc/formspubs/pbg/td1/td1-22e.pdf" TargetMode="External"/><Relationship Id="rId1" Type="http://schemas.openxmlformats.org/officeDocument/2006/relationships/hyperlink" Target="https://www.oma.org/member/your-association/about-oma/financial-matters-and-expense-claims/" TargetMode="External"/><Relationship Id="rId6" Type="http://schemas.openxmlformats.org/officeDocument/2006/relationships/hyperlink" Target="https://www.canada.ca/content/dam/cra-arc/formspubs/pbg/td1on/td1on-24e.pdf" TargetMode="External"/><Relationship Id="rId5" Type="http://schemas.openxmlformats.org/officeDocument/2006/relationships/hyperlink" Target="https://www.canada.ca/content/dam/cra-arc/formspubs/pbg/td1/td1-24e.pdf" TargetMode="External"/><Relationship Id="rId4" Type="http://schemas.openxmlformats.org/officeDocument/2006/relationships/hyperlink" Target="https://www.oma.org/member/your-association/charters-policies-and-position-descriptions/financial-matters-and-expense-claims/"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canada.ca/content/dam/cra-arc/formspubs/pbg/td1on/td1on-22e.pdf" TargetMode="External"/><Relationship Id="rId2" Type="http://schemas.openxmlformats.org/officeDocument/2006/relationships/hyperlink" Target="https://www.canada.ca/content/dam/cra-arc/formspubs/pbg/td1/td1-22e.pdf" TargetMode="External"/><Relationship Id="rId1" Type="http://schemas.openxmlformats.org/officeDocument/2006/relationships/hyperlink" Target="https://www.oma.org/uploadedfiles/oma/media/member/membermappedpdfs/your-association/2022-financial-policy-constituency-groups-funding.pdf/" TargetMode="Externa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188421</xdr:colOff>
      <xdr:row>0</xdr:row>
      <xdr:rowOff>40121</xdr:rowOff>
    </xdr:from>
    <xdr:to>
      <xdr:col>2</xdr:col>
      <xdr:colOff>172320</xdr:colOff>
      <xdr:row>4</xdr:row>
      <xdr:rowOff>140970</xdr:rowOff>
    </xdr:to>
    <xdr:pic>
      <xdr:nvPicPr>
        <xdr:cNvPr id="5" name="Picture 4" descr="OMALogotransparentbackgroundl.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rcRect t="25366"/>
        <a:stretch>
          <a:fillRect/>
        </a:stretch>
      </xdr:blipFill>
      <xdr:spPr>
        <a:xfrm>
          <a:off x="188421" y="40121"/>
          <a:ext cx="1641249" cy="859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188421</xdr:colOff>
      <xdr:row>0</xdr:row>
      <xdr:rowOff>40121</xdr:rowOff>
    </xdr:from>
    <xdr:to>
      <xdr:col>2</xdr:col>
      <xdr:colOff>172320</xdr:colOff>
      <xdr:row>4</xdr:row>
      <xdr:rowOff>140970</xdr:rowOff>
    </xdr:to>
    <xdr:pic>
      <xdr:nvPicPr>
        <xdr:cNvPr id="2" name="Picture 1" descr="OMALogotransparentbackgroundl.gif">
          <a:extLst>
            <a:ext uri="{FF2B5EF4-FFF2-40B4-BE49-F238E27FC236}">
              <a16:creationId xmlns:a16="http://schemas.microsoft.com/office/drawing/2014/main" id="{DA9951C9-065A-4BAD-A95A-19284EAE3579}"/>
            </a:ext>
          </a:extLst>
        </xdr:cNvPr>
        <xdr:cNvPicPr>
          <a:picLocks noChangeAspect="1"/>
        </xdr:cNvPicPr>
      </xdr:nvPicPr>
      <xdr:blipFill>
        <a:blip xmlns:r="http://schemas.openxmlformats.org/officeDocument/2006/relationships" r:embed="rId1" cstate="print"/>
        <a:srcRect t="25366"/>
        <a:stretch>
          <a:fillRect/>
        </a:stretch>
      </xdr:blipFill>
      <xdr:spPr>
        <a:xfrm>
          <a:off x="188421" y="40121"/>
          <a:ext cx="1650774" cy="8437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142875</xdr:colOff>
      <xdr:row>16</xdr:row>
      <xdr:rowOff>161925</xdr:rowOff>
    </xdr:from>
    <xdr:ext cx="184731" cy="264560"/>
    <xdr:sp macro="" textlink="">
      <xdr:nvSpPr>
        <xdr:cNvPr id="8" name="TextBox 7">
          <a:extLst>
            <a:ext uri="{FF2B5EF4-FFF2-40B4-BE49-F238E27FC236}">
              <a16:creationId xmlns:a16="http://schemas.microsoft.com/office/drawing/2014/main" id="{8C990800-6570-8B61-52C4-77A37DE7EE29}"/>
            </a:ext>
          </a:extLst>
        </xdr:cNvPr>
        <xdr:cNvSpPr txBox="1"/>
      </xdr:nvSpPr>
      <xdr:spPr>
        <a:xfrm>
          <a:off x="9744075" y="29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0</xdr:col>
      <xdr:colOff>495299</xdr:colOff>
      <xdr:row>10</xdr:row>
      <xdr:rowOff>85725</xdr:rowOff>
    </xdr:from>
    <xdr:to>
      <xdr:col>2</xdr:col>
      <xdr:colOff>619125</xdr:colOff>
      <xdr:row>11</xdr:row>
      <xdr:rowOff>76200</xdr:rowOff>
    </xdr:to>
    <xdr:sp macro="" textlink="">
      <xdr:nvSpPr>
        <xdr:cNvPr id="9" name="TextBox 8">
          <a:hlinkClick xmlns:r="http://schemas.openxmlformats.org/officeDocument/2006/relationships" r:id="rId1"/>
          <a:extLst>
            <a:ext uri="{FF2B5EF4-FFF2-40B4-BE49-F238E27FC236}">
              <a16:creationId xmlns:a16="http://schemas.microsoft.com/office/drawing/2014/main" id="{F0A4A1B1-B32C-D3D9-135C-A38B9058844A}"/>
            </a:ext>
          </a:extLst>
        </xdr:cNvPr>
        <xdr:cNvSpPr txBox="1"/>
      </xdr:nvSpPr>
      <xdr:spPr>
        <a:xfrm>
          <a:off x="495299" y="1800225"/>
          <a:ext cx="1495426"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8</xdr:col>
      <xdr:colOff>333373</xdr:colOff>
      <xdr:row>58</xdr:row>
      <xdr:rowOff>152400</xdr:rowOff>
    </xdr:from>
    <xdr:to>
      <xdr:col>11</xdr:col>
      <xdr:colOff>447674</xdr:colOff>
      <xdr:row>59</xdr:row>
      <xdr:rowOff>104775</xdr:rowOff>
    </xdr:to>
    <xdr:sp macro="" textlink="">
      <xdr:nvSpPr>
        <xdr:cNvPr id="10" name="TextBox 9">
          <a:hlinkClick xmlns:r="http://schemas.openxmlformats.org/officeDocument/2006/relationships" r:id="rId2"/>
          <a:extLst>
            <a:ext uri="{FF2B5EF4-FFF2-40B4-BE49-F238E27FC236}">
              <a16:creationId xmlns:a16="http://schemas.microsoft.com/office/drawing/2014/main" id="{B6F4D2E8-DC5D-4217-3C7D-838794A89C6E}"/>
            </a:ext>
          </a:extLst>
        </xdr:cNvPr>
        <xdr:cNvSpPr txBox="1"/>
      </xdr:nvSpPr>
      <xdr:spPr>
        <a:xfrm>
          <a:off x="5819773" y="10096500"/>
          <a:ext cx="2171701"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1</xdr:col>
      <xdr:colOff>352424</xdr:colOff>
      <xdr:row>59</xdr:row>
      <xdr:rowOff>152400</xdr:rowOff>
    </xdr:from>
    <xdr:to>
      <xdr:col>4</xdr:col>
      <xdr:colOff>304800</xdr:colOff>
      <xdr:row>60</xdr:row>
      <xdr:rowOff>142875</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C5F045AF-1409-92B8-9CB4-F4C8B9C0F1F8}"/>
            </a:ext>
          </a:extLst>
        </xdr:cNvPr>
        <xdr:cNvSpPr txBox="1"/>
      </xdr:nvSpPr>
      <xdr:spPr>
        <a:xfrm>
          <a:off x="1038224" y="10267950"/>
          <a:ext cx="2009776"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4</xdr:col>
      <xdr:colOff>628648</xdr:colOff>
      <xdr:row>59</xdr:row>
      <xdr:rowOff>142874</xdr:rowOff>
    </xdr:from>
    <xdr:to>
      <xdr:col>11</xdr:col>
      <xdr:colOff>76199</xdr:colOff>
      <xdr:row>60</xdr:row>
      <xdr:rowOff>152399</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10087782-FDC3-3068-1EB7-363292E23058}"/>
            </a:ext>
          </a:extLst>
        </xdr:cNvPr>
        <xdr:cNvSpPr txBox="1"/>
      </xdr:nvSpPr>
      <xdr:spPr>
        <a:xfrm>
          <a:off x="3371848" y="10258424"/>
          <a:ext cx="4248151"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8</xdr:col>
      <xdr:colOff>198120</xdr:colOff>
      <xdr:row>10</xdr:row>
      <xdr:rowOff>152400</xdr:rowOff>
    </xdr:from>
    <xdr:ext cx="4091940" cy="264560"/>
    <xdr:sp macro="" textlink="">
      <xdr:nvSpPr>
        <xdr:cNvPr id="4" name="TextBox 3">
          <a:hlinkClick xmlns:r="http://schemas.openxmlformats.org/officeDocument/2006/relationships" r:id="rId4"/>
          <a:extLst>
            <a:ext uri="{FF2B5EF4-FFF2-40B4-BE49-F238E27FC236}">
              <a16:creationId xmlns:a16="http://schemas.microsoft.com/office/drawing/2014/main" id="{07E68272-FC17-2F58-7CE4-31CA9AD7AE88}"/>
            </a:ext>
          </a:extLst>
        </xdr:cNvPr>
        <xdr:cNvSpPr txBox="1"/>
      </xdr:nvSpPr>
      <xdr:spPr>
        <a:xfrm>
          <a:off x="5684520" y="1905000"/>
          <a:ext cx="40919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CA" sz="1100"/>
        </a:p>
      </xdr:txBody>
    </xdr:sp>
    <xdr:clientData/>
  </xdr:oneCellAnchor>
  <xdr:oneCellAnchor>
    <xdr:from>
      <xdr:col>5</xdr:col>
      <xdr:colOff>554182</xdr:colOff>
      <xdr:row>13</xdr:row>
      <xdr:rowOff>6927</xdr:rowOff>
    </xdr:from>
    <xdr:ext cx="184731" cy="264560"/>
    <xdr:sp macro="" textlink="">
      <xdr:nvSpPr>
        <xdr:cNvPr id="13" name="TextBox 12">
          <a:extLst>
            <a:ext uri="{FF2B5EF4-FFF2-40B4-BE49-F238E27FC236}">
              <a16:creationId xmlns:a16="http://schemas.microsoft.com/office/drawing/2014/main" id="{DA140625-BE73-9E10-5218-A02F279F4803}"/>
            </a:ext>
          </a:extLst>
        </xdr:cNvPr>
        <xdr:cNvSpPr txBox="1"/>
      </xdr:nvSpPr>
      <xdr:spPr>
        <a:xfrm>
          <a:off x="3983182" y="22582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8</xdr:col>
      <xdr:colOff>69273</xdr:colOff>
      <xdr:row>11</xdr:row>
      <xdr:rowOff>41564</xdr:rowOff>
    </xdr:from>
    <xdr:to>
      <xdr:col>13</xdr:col>
      <xdr:colOff>671945</xdr:colOff>
      <xdr:row>12</xdr:row>
      <xdr:rowOff>76200</xdr:rowOff>
    </xdr:to>
    <xdr:sp macro="" textlink="">
      <xdr:nvSpPr>
        <xdr:cNvPr id="6" name="TextBox 5">
          <a:hlinkClick xmlns:r="http://schemas.openxmlformats.org/officeDocument/2006/relationships" r:id="rId4"/>
          <a:extLst>
            <a:ext uri="{FF2B5EF4-FFF2-40B4-BE49-F238E27FC236}">
              <a16:creationId xmlns:a16="http://schemas.microsoft.com/office/drawing/2014/main" id="{681FFFDA-8E36-DB7B-B41C-7A038D41375C}"/>
            </a:ext>
          </a:extLst>
        </xdr:cNvPr>
        <xdr:cNvSpPr txBox="1"/>
      </xdr:nvSpPr>
      <xdr:spPr>
        <a:xfrm>
          <a:off x="5555673" y="1946564"/>
          <a:ext cx="4031672"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0</xdr:col>
      <xdr:colOff>568036</xdr:colOff>
      <xdr:row>12</xdr:row>
      <xdr:rowOff>48491</xdr:rowOff>
    </xdr:from>
    <xdr:to>
      <xdr:col>3</xdr:col>
      <xdr:colOff>325582</xdr:colOff>
      <xdr:row>13</xdr:row>
      <xdr:rowOff>76200</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0549AC81-88BA-F8A9-31D2-FE09998B589F}"/>
            </a:ext>
          </a:extLst>
        </xdr:cNvPr>
        <xdr:cNvSpPr txBox="1"/>
      </xdr:nvSpPr>
      <xdr:spPr>
        <a:xfrm>
          <a:off x="568036" y="2126673"/>
          <a:ext cx="1814946" cy="200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9</xdr:col>
      <xdr:colOff>519545</xdr:colOff>
      <xdr:row>68</xdr:row>
      <xdr:rowOff>138545</xdr:rowOff>
    </xdr:from>
    <xdr:to>
      <xdr:col>13</xdr:col>
      <xdr:colOff>284018</xdr:colOff>
      <xdr:row>69</xdr:row>
      <xdr:rowOff>103910</xdr:rowOff>
    </xdr:to>
    <xdr:sp macro="" textlink="">
      <xdr:nvSpPr>
        <xdr:cNvPr id="15" name="TextBox 14">
          <a:hlinkClick xmlns:r="http://schemas.openxmlformats.org/officeDocument/2006/relationships" r:id="rId5"/>
          <a:extLst>
            <a:ext uri="{FF2B5EF4-FFF2-40B4-BE49-F238E27FC236}">
              <a16:creationId xmlns:a16="http://schemas.microsoft.com/office/drawing/2014/main" id="{D0361830-9EF4-9E1F-8F31-9C518DFAB531}"/>
            </a:ext>
          </a:extLst>
        </xdr:cNvPr>
        <xdr:cNvSpPr txBox="1"/>
      </xdr:nvSpPr>
      <xdr:spPr>
        <a:xfrm>
          <a:off x="6691745" y="11914909"/>
          <a:ext cx="2507673" cy="138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1</xdr:col>
      <xdr:colOff>505692</xdr:colOff>
      <xdr:row>70</xdr:row>
      <xdr:rowOff>0</xdr:rowOff>
    </xdr:from>
    <xdr:to>
      <xdr:col>4</xdr:col>
      <xdr:colOff>561110</xdr:colOff>
      <xdr:row>70</xdr:row>
      <xdr:rowOff>124691</xdr:rowOff>
    </xdr:to>
    <xdr:sp macro="" textlink="">
      <xdr:nvSpPr>
        <xdr:cNvPr id="17" name="TextBox 16">
          <a:hlinkClick xmlns:r="http://schemas.openxmlformats.org/officeDocument/2006/relationships" r:id="rId5"/>
          <a:extLst>
            <a:ext uri="{FF2B5EF4-FFF2-40B4-BE49-F238E27FC236}">
              <a16:creationId xmlns:a16="http://schemas.microsoft.com/office/drawing/2014/main" id="{54B13ADB-B004-4A83-BD9B-CD4699B2B4E5}"/>
            </a:ext>
          </a:extLst>
        </xdr:cNvPr>
        <xdr:cNvSpPr txBox="1"/>
      </xdr:nvSpPr>
      <xdr:spPr>
        <a:xfrm>
          <a:off x="1191492" y="12122727"/>
          <a:ext cx="2112818" cy="12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5</xdr:col>
      <xdr:colOff>180109</xdr:colOff>
      <xdr:row>69</xdr:row>
      <xdr:rowOff>159328</xdr:rowOff>
    </xdr:from>
    <xdr:to>
      <xdr:col>12</xdr:col>
      <xdr:colOff>235527</xdr:colOff>
      <xdr:row>70</xdr:row>
      <xdr:rowOff>138546</xdr:rowOff>
    </xdr:to>
    <xdr:sp macro="" textlink="">
      <xdr:nvSpPr>
        <xdr:cNvPr id="18" name="TextBox 17">
          <a:hlinkClick xmlns:r="http://schemas.openxmlformats.org/officeDocument/2006/relationships" r:id="rId6"/>
          <a:extLst>
            <a:ext uri="{FF2B5EF4-FFF2-40B4-BE49-F238E27FC236}">
              <a16:creationId xmlns:a16="http://schemas.microsoft.com/office/drawing/2014/main" id="{CB71C7C7-11F5-F961-4F1E-46706C87DC65}"/>
            </a:ext>
          </a:extLst>
        </xdr:cNvPr>
        <xdr:cNvSpPr txBox="1"/>
      </xdr:nvSpPr>
      <xdr:spPr>
        <a:xfrm>
          <a:off x="3609109" y="12108873"/>
          <a:ext cx="4856018"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editAs="oneCell">
    <xdr:from>
      <xdr:col>1</xdr:col>
      <xdr:colOff>685799</xdr:colOff>
      <xdr:row>0</xdr:row>
      <xdr:rowOff>0</xdr:rowOff>
    </xdr:from>
    <xdr:to>
      <xdr:col>14</xdr:col>
      <xdr:colOff>678872</xdr:colOff>
      <xdr:row>63</xdr:row>
      <xdr:rowOff>163065</xdr:rowOff>
    </xdr:to>
    <xdr:pic>
      <xdr:nvPicPr>
        <xdr:cNvPr id="3" name="Picture 2">
          <a:extLst>
            <a:ext uri="{FF2B5EF4-FFF2-40B4-BE49-F238E27FC236}">
              <a16:creationId xmlns:a16="http://schemas.microsoft.com/office/drawing/2014/main" id="{68295C1A-D6FF-058A-1D37-96C52CE81C1B}"/>
            </a:ext>
          </a:extLst>
        </xdr:cNvPr>
        <xdr:cNvPicPr>
          <a:picLocks noChangeAspect="1"/>
        </xdr:cNvPicPr>
      </xdr:nvPicPr>
      <xdr:blipFill>
        <a:blip xmlns:r="http://schemas.openxmlformats.org/officeDocument/2006/relationships" r:embed="rId7"/>
        <a:stretch>
          <a:fillRect/>
        </a:stretch>
      </xdr:blipFill>
      <xdr:spPr>
        <a:xfrm>
          <a:off x="1371599" y="0"/>
          <a:ext cx="8908473" cy="110735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485773</xdr:colOff>
      <xdr:row>4</xdr:row>
      <xdr:rowOff>142875</xdr:rowOff>
    </xdr:from>
    <xdr:to>
      <xdr:col>12</xdr:col>
      <xdr:colOff>371474</xdr:colOff>
      <xdr:row>5</xdr:row>
      <xdr:rowOff>142875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49D2C3E-7C00-977B-758D-AB72C13E6907}"/>
            </a:ext>
          </a:extLst>
        </xdr:cNvPr>
        <xdr:cNvSpPr txBox="1"/>
      </xdr:nvSpPr>
      <xdr:spPr>
        <a:xfrm>
          <a:off x="485773" y="828675"/>
          <a:ext cx="81153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10</xdr:col>
      <xdr:colOff>609600</xdr:colOff>
      <xdr:row>23</xdr:row>
      <xdr:rowOff>104775</xdr:rowOff>
    </xdr:from>
    <xdr:ext cx="184731" cy="264560"/>
    <xdr:sp macro="" textlink="">
      <xdr:nvSpPr>
        <xdr:cNvPr id="4" name="TextBox 3">
          <a:extLst>
            <a:ext uri="{FF2B5EF4-FFF2-40B4-BE49-F238E27FC236}">
              <a16:creationId xmlns:a16="http://schemas.microsoft.com/office/drawing/2014/main" id="{1CB20801-8AF1-C72F-8B71-B93D5652EC08}"/>
            </a:ext>
          </a:extLst>
        </xdr:cNvPr>
        <xdr:cNvSpPr txBox="1"/>
      </xdr:nvSpPr>
      <xdr:spPr>
        <a:xfrm>
          <a:off x="7467600" y="404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8</xdr:col>
      <xdr:colOff>495298</xdr:colOff>
      <xdr:row>56</xdr:row>
      <xdr:rowOff>161925</xdr:rowOff>
    </xdr:from>
    <xdr:to>
      <xdr:col>12</xdr:col>
      <xdr:colOff>19049</xdr:colOff>
      <xdr:row>57</xdr:row>
      <xdr:rowOff>152400</xdr:rowOff>
    </xdr:to>
    <xdr:sp macro="" textlink="">
      <xdr:nvSpPr>
        <xdr:cNvPr id="5" name="TextBox 4">
          <a:hlinkClick xmlns:r="http://schemas.openxmlformats.org/officeDocument/2006/relationships" r:id="rId2"/>
          <a:extLst>
            <a:ext uri="{FF2B5EF4-FFF2-40B4-BE49-F238E27FC236}">
              <a16:creationId xmlns:a16="http://schemas.microsoft.com/office/drawing/2014/main" id="{364B49AB-EBD3-4B6B-9A2F-7FD272548890}"/>
            </a:ext>
          </a:extLst>
        </xdr:cNvPr>
        <xdr:cNvSpPr txBox="1"/>
      </xdr:nvSpPr>
      <xdr:spPr>
        <a:xfrm>
          <a:off x="5981698" y="9763125"/>
          <a:ext cx="2266951"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13</xdr:col>
      <xdr:colOff>142875</xdr:colOff>
      <xdr:row>39</xdr:row>
      <xdr:rowOff>9525</xdr:rowOff>
    </xdr:from>
    <xdr:ext cx="184731" cy="264560"/>
    <xdr:sp macro="" textlink="">
      <xdr:nvSpPr>
        <xdr:cNvPr id="6" name="TextBox 5">
          <a:extLst>
            <a:ext uri="{FF2B5EF4-FFF2-40B4-BE49-F238E27FC236}">
              <a16:creationId xmlns:a16="http://schemas.microsoft.com/office/drawing/2014/main" id="{F34E18AB-00EC-4AF4-56B9-F93496AD44CD}"/>
            </a:ext>
          </a:extLst>
        </xdr:cNvPr>
        <xdr:cNvSpPr txBox="1"/>
      </xdr:nvSpPr>
      <xdr:spPr>
        <a:xfrm>
          <a:off x="9058275" y="669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1</xdr:col>
      <xdr:colOff>333373</xdr:colOff>
      <xdr:row>58</xdr:row>
      <xdr:rowOff>19050</xdr:rowOff>
    </xdr:from>
    <xdr:to>
      <xdr:col>4</xdr:col>
      <xdr:colOff>409574</xdr:colOff>
      <xdr:row>59</xdr:row>
      <xdr:rowOff>0</xdr:rowOff>
    </xdr:to>
    <xdr:sp macro="" textlink="">
      <xdr:nvSpPr>
        <xdr:cNvPr id="7" name="TextBox 6">
          <a:hlinkClick xmlns:r="http://schemas.openxmlformats.org/officeDocument/2006/relationships" r:id="rId2"/>
          <a:extLst>
            <a:ext uri="{FF2B5EF4-FFF2-40B4-BE49-F238E27FC236}">
              <a16:creationId xmlns:a16="http://schemas.microsoft.com/office/drawing/2014/main" id="{8F64C3E3-3475-C125-A39E-AE5BB9A195CB}"/>
            </a:ext>
          </a:extLst>
        </xdr:cNvPr>
        <xdr:cNvSpPr txBox="1"/>
      </xdr:nvSpPr>
      <xdr:spPr>
        <a:xfrm>
          <a:off x="1019173" y="9963150"/>
          <a:ext cx="2133601"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10</xdr:col>
      <xdr:colOff>647700</xdr:colOff>
      <xdr:row>51</xdr:row>
      <xdr:rowOff>161925</xdr:rowOff>
    </xdr:from>
    <xdr:ext cx="184731" cy="264560"/>
    <xdr:sp macro="" textlink="">
      <xdr:nvSpPr>
        <xdr:cNvPr id="8" name="TextBox 7">
          <a:extLst>
            <a:ext uri="{FF2B5EF4-FFF2-40B4-BE49-F238E27FC236}">
              <a16:creationId xmlns:a16="http://schemas.microsoft.com/office/drawing/2014/main" id="{431FBA11-CD71-41FD-DDEA-CF2405284359}"/>
            </a:ext>
          </a:extLst>
        </xdr:cNvPr>
        <xdr:cNvSpPr txBox="1"/>
      </xdr:nvSpPr>
      <xdr:spPr>
        <a:xfrm>
          <a:off x="7505700"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5</xdr:col>
      <xdr:colOff>38098</xdr:colOff>
      <xdr:row>58</xdr:row>
      <xdr:rowOff>19050</xdr:rowOff>
    </xdr:from>
    <xdr:to>
      <xdr:col>11</xdr:col>
      <xdr:colOff>342899</xdr:colOff>
      <xdr:row>59</xdr:row>
      <xdr:rowOff>19050</xdr:rowOff>
    </xdr:to>
    <xdr:sp macro="" textlink="">
      <xdr:nvSpPr>
        <xdr:cNvPr id="9" name="TextBox 8">
          <a:hlinkClick xmlns:r="http://schemas.openxmlformats.org/officeDocument/2006/relationships" r:id="rId3"/>
          <a:extLst>
            <a:ext uri="{FF2B5EF4-FFF2-40B4-BE49-F238E27FC236}">
              <a16:creationId xmlns:a16="http://schemas.microsoft.com/office/drawing/2014/main" id="{CEB09974-32E8-DB66-3BDB-DDA094DE8248}"/>
            </a:ext>
          </a:extLst>
        </xdr:cNvPr>
        <xdr:cNvSpPr txBox="1"/>
      </xdr:nvSpPr>
      <xdr:spPr>
        <a:xfrm>
          <a:off x="3467098" y="9963150"/>
          <a:ext cx="44196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11</xdr:col>
      <xdr:colOff>133350</xdr:colOff>
      <xdr:row>53</xdr:row>
      <xdr:rowOff>85725</xdr:rowOff>
    </xdr:from>
    <xdr:ext cx="184731" cy="264560"/>
    <xdr:sp macro="" textlink="">
      <xdr:nvSpPr>
        <xdr:cNvPr id="10" name="TextBox 9">
          <a:extLst>
            <a:ext uri="{FF2B5EF4-FFF2-40B4-BE49-F238E27FC236}">
              <a16:creationId xmlns:a16="http://schemas.microsoft.com/office/drawing/2014/main" id="{0E5F0EB2-74BB-FE5C-67A2-02E68C0C0187}"/>
            </a:ext>
          </a:extLst>
        </xdr:cNvPr>
        <xdr:cNvSpPr txBox="1"/>
      </xdr:nvSpPr>
      <xdr:spPr>
        <a:xfrm>
          <a:off x="7677150" y="917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0</xdr:colOff>
      <xdr:row>0</xdr:row>
      <xdr:rowOff>0</xdr:rowOff>
    </xdr:from>
    <xdr:to>
      <xdr:col>15</xdr:col>
      <xdr:colOff>57150</xdr:colOff>
      <xdr:row>65</xdr:row>
      <xdr:rowOff>123323</xdr:rowOff>
    </xdr:to>
    <xdr:pic>
      <xdr:nvPicPr>
        <xdr:cNvPr id="11" name="Picture 10">
          <a:extLst>
            <a:ext uri="{FF2B5EF4-FFF2-40B4-BE49-F238E27FC236}">
              <a16:creationId xmlns:a16="http://schemas.microsoft.com/office/drawing/2014/main" id="{B412BF82-6779-4354-9FF3-E05CC9E6E959}"/>
            </a:ext>
          </a:extLst>
        </xdr:cNvPr>
        <xdr:cNvPicPr>
          <a:picLocks noChangeAspect="1"/>
        </xdr:cNvPicPr>
      </xdr:nvPicPr>
      <xdr:blipFill>
        <a:blip xmlns:r="http://schemas.openxmlformats.org/officeDocument/2006/relationships" r:embed="rId4"/>
        <a:stretch>
          <a:fillRect/>
        </a:stretch>
      </xdr:blipFill>
      <xdr:spPr>
        <a:xfrm>
          <a:off x="0" y="0"/>
          <a:ext cx="10344150" cy="118866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ma.org/member/your-association/about-oma/financial-matters-and-expense-claims/" TargetMode="External"/><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oma.org/member/your-association/about-oma/financial-matters-and-expense-claims/" TargetMode="External"/><Relationship Id="rId6" Type="http://schemas.openxmlformats.org/officeDocument/2006/relationships/comments" Target="../comments2.xml"/><Relationship Id="rId5" Type="http://schemas.openxmlformats.org/officeDocument/2006/relationships/image" Target="../media/image3.png"/><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62"/>
  <sheetViews>
    <sheetView tabSelected="1" zoomScale="140" zoomScaleNormal="140" workbookViewId="0">
      <selection activeCell="F21" sqref="F21:G21"/>
    </sheetView>
  </sheetViews>
  <sheetFormatPr defaultColWidth="9" defaultRowHeight="13.8" x14ac:dyDescent="0.25"/>
  <cols>
    <col min="1" max="1" width="4.09765625" style="4" customWidth="1"/>
    <col min="2" max="2" width="17.59765625" style="4" customWidth="1"/>
    <col min="3" max="3" width="10.59765625" style="4" customWidth="1"/>
    <col min="4" max="4" width="9" style="4"/>
    <col min="5" max="5" width="7.59765625" style="4" customWidth="1"/>
    <col min="6" max="6" width="7" style="4" customWidth="1"/>
    <col min="7" max="7" width="9" style="4"/>
    <col min="8" max="8" width="8.59765625" style="4" customWidth="1"/>
    <col min="9" max="10" width="8.5" style="4" customWidth="1"/>
    <col min="11" max="11" width="8.59765625" style="4" customWidth="1"/>
    <col min="12" max="16384" width="9" style="4"/>
  </cols>
  <sheetData>
    <row r="1" spans="2:11" ht="17.399999999999999" x14ac:dyDescent="0.25">
      <c r="B1" s="40"/>
      <c r="C1" s="70" t="s">
        <v>124</v>
      </c>
      <c r="D1" s="70"/>
      <c r="E1" s="70"/>
      <c r="F1" s="70"/>
      <c r="G1" s="70"/>
      <c r="H1" s="70"/>
      <c r="I1" s="70"/>
      <c r="J1" s="70"/>
      <c r="K1" s="70"/>
    </row>
    <row r="2" spans="2:11" ht="15.75" customHeight="1" x14ac:dyDescent="0.25">
      <c r="B2" s="40"/>
      <c r="C2" s="71" t="s">
        <v>0</v>
      </c>
      <c r="D2" s="71"/>
      <c r="E2" s="71"/>
      <c r="F2" s="71"/>
      <c r="G2" s="71"/>
      <c r="H2" s="71"/>
      <c r="I2" s="71"/>
      <c r="J2" s="71"/>
      <c r="K2" s="71"/>
    </row>
    <row r="3" spans="2:11" x14ac:dyDescent="0.25">
      <c r="B3" s="40"/>
      <c r="C3" s="72"/>
      <c r="D3" s="72"/>
      <c r="E3" s="72"/>
      <c r="F3" s="72"/>
      <c r="G3" s="72"/>
      <c r="H3" s="72"/>
      <c r="I3" s="72"/>
      <c r="J3" s="72"/>
      <c r="K3" s="72"/>
    </row>
    <row r="4" spans="2:11" ht="11.7" customHeight="1" x14ac:dyDescent="0.25">
      <c r="B4" s="40"/>
      <c r="C4" s="107" t="s">
        <v>1</v>
      </c>
      <c r="D4" s="108"/>
      <c r="E4" s="108"/>
      <c r="F4" s="108"/>
      <c r="G4" s="108"/>
      <c r="H4" s="108"/>
      <c r="I4" s="108"/>
      <c r="J4" s="108"/>
      <c r="K4" s="108"/>
    </row>
    <row r="5" spans="2:11" ht="15.75" customHeight="1" x14ac:dyDescent="0.25">
      <c r="B5" s="81" t="s">
        <v>2</v>
      </c>
      <c r="C5" s="82"/>
      <c r="D5" s="82"/>
      <c r="E5" s="82"/>
      <c r="F5" s="82"/>
      <c r="G5" s="82"/>
      <c r="H5" s="82"/>
      <c r="I5" s="82"/>
      <c r="J5" s="82"/>
      <c r="K5" s="83"/>
    </row>
    <row r="6" spans="2:11" ht="14.1" customHeight="1" x14ac:dyDescent="0.25">
      <c r="B6" s="84" t="s">
        <v>3</v>
      </c>
      <c r="C6" s="149"/>
      <c r="D6" s="149"/>
      <c r="E6" s="149"/>
      <c r="F6" s="149"/>
      <c r="G6" s="149"/>
      <c r="H6" s="149"/>
      <c r="I6" s="149"/>
      <c r="J6" s="84" t="s">
        <v>4</v>
      </c>
      <c r="K6" s="85"/>
    </row>
    <row r="7" spans="2:11" ht="15" customHeight="1" x14ac:dyDescent="0.25">
      <c r="B7" s="150"/>
      <c r="C7" s="152"/>
      <c r="D7" s="152"/>
      <c r="E7" s="152"/>
      <c r="F7" s="152"/>
      <c r="G7" s="152"/>
      <c r="H7" s="152"/>
      <c r="I7" s="152"/>
      <c r="J7" s="150"/>
      <c r="K7" s="151"/>
    </row>
    <row r="8" spans="2:11" ht="14.25" customHeight="1" x14ac:dyDescent="0.25">
      <c r="B8" s="79" t="s">
        <v>5</v>
      </c>
      <c r="C8" s="79"/>
      <c r="D8" s="79"/>
      <c r="E8" s="79"/>
      <c r="F8" s="79"/>
      <c r="G8" s="78" t="s">
        <v>6</v>
      </c>
      <c r="H8" s="78"/>
      <c r="I8" s="78" t="s">
        <v>7</v>
      </c>
      <c r="J8" s="78"/>
      <c r="K8" s="47" t="s">
        <v>8</v>
      </c>
    </row>
    <row r="9" spans="2:11" x14ac:dyDescent="0.25">
      <c r="B9" s="80"/>
      <c r="C9" s="80"/>
      <c r="D9" s="80"/>
      <c r="E9" s="80"/>
      <c r="F9" s="80"/>
      <c r="G9" s="75"/>
      <c r="H9" s="75"/>
      <c r="I9" s="75"/>
      <c r="J9" s="75"/>
      <c r="K9" s="21">
        <f>ROUND((I9-G9)*24/0.5,0)*0.5</f>
        <v>0</v>
      </c>
    </row>
    <row r="10" spans="2:11" x14ac:dyDescent="0.25">
      <c r="B10" s="76" t="s">
        <v>9</v>
      </c>
      <c r="C10" s="76"/>
      <c r="D10" s="76"/>
      <c r="E10" s="76"/>
      <c r="F10" s="76"/>
      <c r="G10" s="75"/>
      <c r="H10" s="75"/>
      <c r="I10" s="75"/>
      <c r="J10" s="75"/>
      <c r="K10" s="21">
        <f>ROUND((I10-G10)*24/0.5,0)*0.5</f>
        <v>0</v>
      </c>
    </row>
    <row r="11" spans="2:11" hidden="1" x14ac:dyDescent="0.25">
      <c r="B11" s="76" t="s">
        <v>10</v>
      </c>
      <c r="C11" s="76"/>
      <c r="D11" s="76"/>
      <c r="E11" s="76"/>
      <c r="F11" s="76"/>
      <c r="G11" s="125"/>
      <c r="H11" s="125"/>
      <c r="I11" s="125"/>
      <c r="J11" s="125"/>
      <c r="K11" s="21">
        <f>ROUND((I11-G11)*24/0.5,0)*0.5</f>
        <v>0</v>
      </c>
    </row>
    <row r="12" spans="2:11" x14ac:dyDescent="0.25">
      <c r="B12" s="77" t="s">
        <v>11</v>
      </c>
      <c r="C12" s="77"/>
      <c r="D12" s="77"/>
      <c r="E12" s="77"/>
      <c r="F12" s="77"/>
      <c r="G12" s="77"/>
      <c r="H12" s="77"/>
      <c r="I12" s="77"/>
      <c r="J12" s="77"/>
      <c r="K12" s="77"/>
    </row>
    <row r="13" spans="2:11" x14ac:dyDescent="0.25">
      <c r="B13" s="98"/>
      <c r="C13" s="98"/>
      <c r="D13" s="98"/>
      <c r="E13" s="98"/>
      <c r="F13" s="98"/>
      <c r="G13" s="98"/>
      <c r="H13" s="98"/>
      <c r="I13" s="98"/>
      <c r="J13" s="98"/>
      <c r="K13" s="98"/>
    </row>
    <row r="14" spans="2:11" x14ac:dyDescent="0.25">
      <c r="B14" s="79" t="s">
        <v>12</v>
      </c>
      <c r="C14" s="79"/>
      <c r="D14" s="79"/>
      <c r="E14" s="79"/>
      <c r="F14" s="79"/>
      <c r="G14" s="79"/>
      <c r="H14" s="79"/>
      <c r="I14" s="79"/>
      <c r="J14" s="79"/>
      <c r="K14" s="79"/>
    </row>
    <row r="15" spans="2:11" x14ac:dyDescent="0.25">
      <c r="B15" s="41" t="s">
        <v>13</v>
      </c>
      <c r="C15" s="42"/>
      <c r="D15" s="73"/>
      <c r="E15" s="73"/>
      <c r="F15" s="73"/>
      <c r="G15" s="73"/>
      <c r="H15" s="73"/>
      <c r="I15" s="73"/>
      <c r="J15" s="73"/>
      <c r="K15" s="74"/>
    </row>
    <row r="16" spans="2:11" ht="14.25" customHeight="1" x14ac:dyDescent="0.25">
      <c r="B16" s="119" t="s">
        <v>14</v>
      </c>
      <c r="C16" s="120"/>
      <c r="D16" s="120"/>
      <c r="E16" s="120"/>
      <c r="F16" s="120"/>
      <c r="G16" s="120"/>
      <c r="H16" s="120"/>
      <c r="I16" s="120"/>
      <c r="J16" s="120"/>
      <c r="K16" s="121"/>
    </row>
    <row r="17" spans="1:12" x14ac:dyDescent="0.25">
      <c r="B17" s="155"/>
      <c r="C17" s="156"/>
      <c r="D17" s="156"/>
      <c r="E17" s="156"/>
      <c r="F17" s="156"/>
      <c r="G17" s="156"/>
      <c r="H17" s="156"/>
      <c r="I17" s="156"/>
      <c r="J17" s="156"/>
      <c r="K17" s="157"/>
    </row>
    <row r="18" spans="1:12" x14ac:dyDescent="0.25">
      <c r="B18" s="5"/>
      <c r="C18" s="5"/>
      <c r="D18" s="5"/>
      <c r="E18" s="5"/>
      <c r="F18" s="5"/>
      <c r="G18" s="5"/>
      <c r="H18" s="5"/>
      <c r="I18" s="5"/>
      <c r="J18" s="5"/>
      <c r="K18" s="5"/>
    </row>
    <row r="19" spans="1:12" s="6" customFormat="1" ht="15.6" x14ac:dyDescent="0.25">
      <c r="B19" s="87" t="s">
        <v>15</v>
      </c>
      <c r="C19" s="88"/>
      <c r="D19" s="88"/>
      <c r="E19" s="88"/>
      <c r="F19" s="88"/>
      <c r="G19" s="88"/>
      <c r="H19" s="88"/>
      <c r="I19" s="88"/>
      <c r="J19" s="88"/>
      <c r="K19" s="89"/>
    </row>
    <row r="20" spans="1:12" x14ac:dyDescent="0.25">
      <c r="B20" s="67" t="s">
        <v>16</v>
      </c>
      <c r="C20" s="91" t="s">
        <v>17</v>
      </c>
      <c r="D20" s="91"/>
      <c r="E20" s="68" t="s">
        <v>18</v>
      </c>
      <c r="F20" s="90" t="s">
        <v>19</v>
      </c>
      <c r="G20" s="90"/>
      <c r="H20" s="92" t="s">
        <v>20</v>
      </c>
      <c r="I20" s="93"/>
      <c r="J20" s="93"/>
      <c r="K20" s="94"/>
    </row>
    <row r="21" spans="1:12" x14ac:dyDescent="0.25">
      <c r="A21" s="26" t="s">
        <v>21</v>
      </c>
      <c r="B21" s="37">
        <f>K9</f>
        <v>0</v>
      </c>
      <c r="C21" s="99" t="s">
        <v>76</v>
      </c>
      <c r="D21" s="99"/>
      <c r="E21" s="25"/>
      <c r="F21" s="99" t="s">
        <v>23</v>
      </c>
      <c r="G21" s="99"/>
      <c r="H21" s="96"/>
      <c r="I21" s="96"/>
      <c r="J21" s="96"/>
      <c r="K21" s="96"/>
    </row>
    <row r="22" spans="1:12" x14ac:dyDescent="0.25">
      <c r="A22" s="26" t="s">
        <v>24</v>
      </c>
      <c r="B22" s="37">
        <f>K10</f>
        <v>0</v>
      </c>
      <c r="C22" s="99" t="s">
        <v>76</v>
      </c>
      <c r="D22" s="99"/>
      <c r="E22" s="48"/>
      <c r="F22" s="49"/>
      <c r="G22" s="49"/>
      <c r="H22" s="153"/>
      <c r="I22" s="153"/>
      <c r="J22" s="153"/>
      <c r="K22" s="154"/>
    </row>
    <row r="23" spans="1:12" hidden="1" x14ac:dyDescent="0.25">
      <c r="A23" s="26" t="s">
        <v>25</v>
      </c>
      <c r="B23" s="38">
        <f>K11</f>
        <v>0</v>
      </c>
      <c r="C23" s="126" t="s">
        <v>22</v>
      </c>
      <c r="D23" s="126"/>
      <c r="E23" s="18"/>
      <c r="F23" s="19"/>
      <c r="G23" s="19"/>
      <c r="H23" s="19"/>
      <c r="I23" s="19"/>
      <c r="J23" s="19"/>
      <c r="K23" s="20"/>
    </row>
    <row r="24" spans="1:12" ht="12.75" customHeight="1" x14ac:dyDescent="0.25">
      <c r="B24" s="69" t="s">
        <v>26</v>
      </c>
      <c r="C24" s="97" t="s">
        <v>27</v>
      </c>
      <c r="D24" s="97"/>
      <c r="E24" s="97"/>
      <c r="F24" s="97"/>
      <c r="G24" s="97"/>
      <c r="H24" s="46" t="s">
        <v>28</v>
      </c>
      <c r="I24" s="46" t="s">
        <v>29</v>
      </c>
      <c r="J24" s="46" t="s">
        <v>30</v>
      </c>
      <c r="K24" s="46" t="s">
        <v>31</v>
      </c>
    </row>
    <row r="25" spans="1:12" ht="15.75" customHeight="1" x14ac:dyDescent="0.25">
      <c r="B25" s="66" t="s">
        <v>32</v>
      </c>
      <c r="C25" s="98" t="s">
        <v>33</v>
      </c>
      <c r="D25" s="98"/>
      <c r="E25" s="98"/>
      <c r="F25" s="98"/>
      <c r="G25" s="98"/>
      <c r="H25" s="43">
        <f>IF(AND($F$21="Vice Chair",$C$25="Board"),VLOOKUP($B$25,BoardViceChair,2,0),IF(AND($F$21="Vice Chair",$C$25="Negotiations Committee"),VLOOKUP($B$25,BoardViceChair,2,0),IF(AND($F$21="Vice Chair",$C$25="Other designated group (approved by Board)"),VLOOKUP($B$25,BoardViceChair,2,0),IF(AND($F$21="Vice Chair",$C$25="Not a Designated Group"),VLOOKUP($B$25,NonBrdVChr,2,0),IF(AND($F$21="Meeting Chair",$C$25="Other designated group (approved by Board)"),VLOOKUP($B$25,boardChairHonoraria,2,0),IF($F$21&lt;&gt;"Meeting Chair",IF($C$25="Not a Designated Group",VLOOKUP($B$25,honoraria,2,FALSE),IF($C$25="Board",VLOOKUP($B$25,chairHonoraria,2,FALSE),VLOOKUP($B$25,chairHonoraria,2,FALSE))),IF(AND($C$25&lt;&gt;"Board",$C$25&lt;&gt;"Negotiations Committee"),VLOOKUP($B$25,chairHonoraria,2,FALSE),VLOOKUP($B$25,boardChairHonoraria,2,FALSE))))))))</f>
        <v>138</v>
      </c>
      <c r="I25" s="44">
        <f>IF(AND($F$21="Vice Chair",$C$25="Board"),VLOOKUP($B$25,BoardViceChair,3,0),IF(AND($F$21="Vice Chair",$C$25="Negotiations Committee"),VLOOKUP($B$25,BoardViceChair,3,0),IF(AND($F$21="Vice Chair",$C$25="Other designated group (approved by Board)"),VLOOKUP($B$25,BoardViceChair,3,0),IF(AND($F$21="Vice Chair",$C$25="Not a Designated Group"),VLOOKUP($B$25,NonBrdVChr,3,0),IF(AND($F$21="Meeting Chair",$C$25="Other designated group (approved by Board)"),VLOOKUP($B$25,boardChairHonoraria,3,0),IF($F$21&lt;&gt;"Meeting Chair",IF($C$25="Not a Designated Group",VLOOKUP($B$25,honoraria,3,FALSE),IF($C$25="Board",VLOOKUP($B$25,chairHonoraria,3,FALSE),VLOOKUP($B$25,chairHonoraria,3,FALSE))),IF(AND($C$25&lt;&gt;"Board",$C$25&lt;&gt;"Negotiations Committee"),VLOOKUP($B$25,chairHonoraria,3,FALSE),VLOOKUP($B$25,boardChairHonoraria,3,FALSE))))))))</f>
        <v>480</v>
      </c>
      <c r="J25" s="44">
        <f>IF(AND($F$21="Vice Chair",$C$25="Board"),VLOOKUP($B$25,BoardViceChair,4,0),IF(AND($F$21="Vice Chair",$C$25="Negotiations Committee"),VLOOKUP($B$25,BoardViceChair,4,0),IF(AND($F$21="Vice Chair",$C$25="Other designated group (approved by Board)"),VLOOKUP($B$25,BoardViceChair,4,0),IF(AND($F$21="Vice Chair",$C$25="Not a Designated Group"),VLOOKUP($B$25,NonBrdVChr,4,0),IF(AND($F$21="Meeting Chair",$C$25="Other designated group (approved by Board)"),VLOOKUP($B$25,boardChairHonoraria,4,0),IF($F$21&lt;&gt;"Meeting Chair",IF($C$25="Not a Designated Group",VLOOKUP($B$25,honoraria,4,FALSE),IF($C$25="Board",VLOOKUP($B$25,chairHonoraria,4,FALSE),VLOOKUP($B$25,chairHonoraria,4,FALSE))),IF(AND($C$25&lt;&gt;"Board",$C$25&lt;&gt;"Negotiations Committee"),VLOOKUP($B$25,chairHonoraria,4,FALSE),VLOOKUP($B$25,boardChairHonoraria,4,FALSE))))))))</f>
        <v>138</v>
      </c>
      <c r="K25" s="45">
        <f>IF($F$21&lt;&gt;"Meeting Chair",IF($C$25="Not a Designated Group",VLOOKUP($B$25,honoraria,5,FALSE), IF($C$25="Board",VLOOKUP($B$25,chairHonoraria,5,FALSE), VLOOKUP($B$25,chairHonoraria,5,FALSE))), IF(AND($C$25&lt;&gt;"Board",$C$25&lt;&gt;"Negotiations Committee"), VLOOKUP($B$25,chairHonoraria,5,FALSE), VLOOKUP($B$25,boardChairHonoraria,5,FALSE)))</f>
        <v>138</v>
      </c>
      <c r="L25" s="7"/>
    </row>
    <row r="26" spans="1:12" x14ac:dyDescent="0.25">
      <c r="B26" s="5"/>
      <c r="C26" s="5"/>
      <c r="D26" s="5"/>
      <c r="E26" s="5"/>
      <c r="F26" s="5"/>
      <c r="G26" s="5"/>
      <c r="H26" s="5"/>
      <c r="I26" s="5"/>
      <c r="J26" s="5"/>
      <c r="K26" s="5"/>
    </row>
    <row r="27" spans="1:12" ht="15.6" x14ac:dyDescent="0.25">
      <c r="B27" s="100" t="s">
        <v>34</v>
      </c>
      <c r="C27" s="100"/>
      <c r="D27" s="100"/>
      <c r="E27" s="100"/>
      <c r="F27" s="100"/>
      <c r="G27" s="104" t="s">
        <v>35</v>
      </c>
      <c r="H27" s="105"/>
      <c r="I27" s="95" t="s">
        <v>36</v>
      </c>
      <c r="J27" s="95"/>
      <c r="K27" s="95"/>
    </row>
    <row r="28" spans="1:12" x14ac:dyDescent="0.25">
      <c r="B28" s="29" t="s">
        <v>37</v>
      </c>
      <c r="C28" s="30" t="s">
        <v>38</v>
      </c>
      <c r="D28" s="30" t="s">
        <v>39</v>
      </c>
      <c r="E28" s="86" t="s">
        <v>40</v>
      </c>
      <c r="F28" s="86"/>
      <c r="G28" s="30" t="s">
        <v>41</v>
      </c>
      <c r="H28" s="101" t="s">
        <v>42</v>
      </c>
      <c r="I28" s="102"/>
      <c r="J28" s="102"/>
      <c r="K28" s="103"/>
    </row>
    <row r="29" spans="1:12" x14ac:dyDescent="0.25">
      <c r="B29" s="9" t="s">
        <v>43</v>
      </c>
      <c r="C29" s="10">
        <f>IF(AND(C21&lt;&gt;"Yes",(ROUND(B21/0.5,0)*0.5)&lt;2.5),ROUND(B21/0.5,0)*0.5,0)+IF(AND(C22&lt;&gt;"Yes",ROUND(B22/0.5,0)*0.5&lt;2.5),ROUND(B22/0.5,0)*0.5,0)+IF(AND(C23&lt;&gt;"Yes",ROUND(B23/0.5,0)*0.5&lt;2.5),ROUND(B23/0.5,0)*0.5,0)</f>
        <v>0</v>
      </c>
      <c r="D29" s="11">
        <f>H25</f>
        <v>138</v>
      </c>
      <c r="E29" s="133">
        <f>IFERROR(C29*D29,0)</f>
        <v>0</v>
      </c>
      <c r="F29" s="133"/>
      <c r="G29" s="28"/>
      <c r="H29" s="134"/>
      <c r="I29" s="135"/>
      <c r="J29" s="135"/>
      <c r="K29" s="136"/>
    </row>
    <row r="30" spans="1:12" x14ac:dyDescent="0.25">
      <c r="B30" s="9" t="s">
        <v>44</v>
      </c>
      <c r="C30" s="12">
        <f>IF(AND($C$21&lt;&gt;"Yes",$B$21&gt;9.5),IF((ROUND(B21/0.5,0)*0.5)&lt;2.5,0,IF(ROUND(B21/0.5,0)*0.5&lt;5,1,IF(ROUND(B21/0.5,0)*0.5&lt;9,2,3))),IF(AND($C$21&lt;&gt;"Yes",$K$9&lt;=9.5),IF((ROUND(B21/0.5,0)*0.5)&lt;2.5,0,IF(ROUND(B21/0.5,0)*0.5&lt;5,1,IF(ROUND(B21/0.5,0)*0.5&lt;9,2,2)))))+IF(AND($C$22&lt;&gt;"Yes",$B$22&gt;9.5),IF((ROUND(B22/0.5,0)*0.5)&lt;2.5,0,IF(ROUND(B22/0.5,0)*0.5&lt;5,1,IF(ROUND(B22/0.5,0)*0.5&lt;9,2,3))),IF(AND($C$22&lt;&gt;"Yes",$B$22&lt;=9.5),IF((ROUND(B22/0.5,0)*0.5)&lt;2.5,0,IF(ROUND(B22/0.5,0)*0.5&lt;5,1,IF(ROUND(B22/0.5,0)*0.5&lt;9,2,2)))))+IF(AND($C$23&lt;&gt;"Yes",$B$23&gt;9.5),IF((ROUND(B23/0.5,0)*0.5)&lt;2.5,0,IF(ROUND(B23/0.5,0)*0.5&lt;5,1,IF(ROUND(B23/0.5,0)*0.5&lt;9,2,3))),IF(AND($C$23&lt;&gt;"Yes",$B$23&lt;=9.5),IF((ROUND(B23/0.5,0)*0.5)&lt;2.5,0,IF(ROUND(B23/0.5,0)*0.5&lt;5,1,IF(ROUND(B23/0.5,0)*0.5&lt;9,2,2)))))</f>
        <v>0</v>
      </c>
      <c r="D30" s="11">
        <f>I25</f>
        <v>480</v>
      </c>
      <c r="E30" s="133">
        <f>IFERROR(C30*D30,0)</f>
        <v>0</v>
      </c>
      <c r="F30" s="133"/>
      <c r="G30" s="28"/>
      <c r="H30" s="134"/>
      <c r="I30" s="135"/>
      <c r="J30" s="135"/>
      <c r="K30" s="136"/>
    </row>
    <row r="31" spans="1:12" x14ac:dyDescent="0.25">
      <c r="B31" s="9" t="s">
        <v>45</v>
      </c>
      <c r="C31" s="10">
        <f>IF($C$21="Yes",(ROUND($B$21/0.5,0)*0.5),0)+IF($C$22="Yes",(ROUND($B$22/0.5,0)*0.5),0)+IF($C$23="Yes",(ROUND($B$23/0.5,0)*0.5),0)</f>
        <v>0</v>
      </c>
      <c r="D31" s="11">
        <f>J25</f>
        <v>138</v>
      </c>
      <c r="E31" s="133">
        <f>IFERROR(C31*D31,0)</f>
        <v>0</v>
      </c>
      <c r="F31" s="133"/>
      <c r="G31" s="28"/>
      <c r="H31" s="134"/>
      <c r="I31" s="135"/>
      <c r="J31" s="135"/>
      <c r="K31" s="136"/>
    </row>
    <row r="32" spans="1:12" x14ac:dyDescent="0.25">
      <c r="B32" s="9" t="s">
        <v>46</v>
      </c>
      <c r="C32" s="10">
        <f>ROUND(E21/0.5,0)*0.5</f>
        <v>0</v>
      </c>
      <c r="D32" s="11">
        <f>K25</f>
        <v>138</v>
      </c>
      <c r="E32" s="133">
        <f>E21*D32</f>
        <v>0</v>
      </c>
      <c r="F32" s="133"/>
      <c r="G32" s="28"/>
      <c r="H32" s="134"/>
      <c r="I32" s="135"/>
      <c r="J32" s="135"/>
      <c r="K32" s="136"/>
    </row>
    <row r="33" spans="2:11" x14ac:dyDescent="0.25">
      <c r="B33" s="147" t="s">
        <v>47</v>
      </c>
      <c r="C33" s="147"/>
      <c r="D33" s="147"/>
      <c r="E33" s="148">
        <f>SUM(E29:F32)</f>
        <v>0</v>
      </c>
      <c r="F33" s="148"/>
      <c r="G33" s="29"/>
      <c r="H33" s="134"/>
      <c r="I33" s="135"/>
      <c r="J33" s="135"/>
      <c r="K33" s="136"/>
    </row>
    <row r="34" spans="2:11" x14ac:dyDescent="0.25">
      <c r="B34" s="5"/>
      <c r="C34" s="5"/>
      <c r="D34" s="5"/>
      <c r="E34" s="5"/>
      <c r="F34" s="5"/>
      <c r="G34" s="5"/>
      <c r="H34" s="5"/>
      <c r="I34" s="5"/>
      <c r="J34" s="5"/>
      <c r="K34" s="5"/>
    </row>
    <row r="35" spans="2:11" ht="15" customHeight="1" x14ac:dyDescent="0.25">
      <c r="B35" s="146" t="s">
        <v>48</v>
      </c>
      <c r="C35" s="146"/>
      <c r="D35" s="146"/>
      <c r="E35" s="146"/>
      <c r="F35" s="146"/>
      <c r="G35" s="104" t="s">
        <v>35</v>
      </c>
      <c r="H35" s="105"/>
      <c r="I35" s="95" t="s">
        <v>49</v>
      </c>
      <c r="J35" s="95"/>
      <c r="K35" s="95"/>
    </row>
    <row r="36" spans="2:11" x14ac:dyDescent="0.25">
      <c r="B36" s="138" t="s">
        <v>50</v>
      </c>
      <c r="C36" s="138"/>
      <c r="D36" s="138"/>
      <c r="E36" s="86" t="s">
        <v>40</v>
      </c>
      <c r="F36" s="86"/>
      <c r="G36" s="30" t="s">
        <v>51</v>
      </c>
      <c r="H36" s="138" t="s">
        <v>42</v>
      </c>
      <c r="I36" s="138"/>
      <c r="J36" s="138"/>
      <c r="K36" s="138"/>
    </row>
    <row r="37" spans="2:11" ht="14.4" x14ac:dyDescent="0.3">
      <c r="B37" s="141" t="s">
        <v>52</v>
      </c>
      <c r="C37" s="141"/>
      <c r="D37" s="13" t="s">
        <v>53</v>
      </c>
      <c r="E37" s="123"/>
      <c r="F37" s="123"/>
      <c r="G37" s="31"/>
      <c r="H37" s="113"/>
      <c r="I37" s="114"/>
      <c r="J37" s="114"/>
      <c r="K37" s="115"/>
    </row>
    <row r="38" spans="2:11" x14ac:dyDescent="0.25">
      <c r="B38" s="14" t="s">
        <v>54</v>
      </c>
      <c r="C38" s="34"/>
      <c r="D38" s="35" t="str">
        <f>Lists!I2</f>
        <v xml:space="preserve"> @ 0.66/km</v>
      </c>
      <c r="E38" s="109">
        <f>C38*Lists!I3</f>
        <v>0</v>
      </c>
      <c r="F38" s="109"/>
      <c r="G38" s="31"/>
      <c r="H38" s="113"/>
      <c r="I38" s="114"/>
      <c r="J38" s="114"/>
      <c r="K38" s="115"/>
    </row>
    <row r="39" spans="2:11" x14ac:dyDescent="0.25">
      <c r="B39" s="117" t="s">
        <v>55</v>
      </c>
      <c r="C39" s="117"/>
      <c r="D39" s="117"/>
      <c r="E39" s="116"/>
      <c r="F39" s="116"/>
      <c r="G39" s="31"/>
      <c r="H39" s="113"/>
      <c r="I39" s="114"/>
      <c r="J39" s="114"/>
      <c r="K39" s="115"/>
    </row>
    <row r="40" spans="2:11" x14ac:dyDescent="0.25">
      <c r="B40" s="117" t="s">
        <v>56</v>
      </c>
      <c r="C40" s="117"/>
      <c r="D40" s="117"/>
      <c r="E40" s="116"/>
      <c r="F40" s="116"/>
      <c r="G40" s="31"/>
      <c r="H40" s="113"/>
      <c r="I40" s="114"/>
      <c r="J40" s="114"/>
      <c r="K40" s="115"/>
    </row>
    <row r="41" spans="2:11" ht="15" customHeight="1" x14ac:dyDescent="0.25">
      <c r="B41" s="117" t="s">
        <v>57</v>
      </c>
      <c r="C41" s="117"/>
      <c r="D41" s="33"/>
      <c r="E41" s="116"/>
      <c r="F41" s="116"/>
      <c r="G41" s="31"/>
      <c r="H41" s="113"/>
      <c r="I41" s="114"/>
      <c r="J41" s="114"/>
      <c r="K41" s="115"/>
    </row>
    <row r="42" spans="2:11" x14ac:dyDescent="0.25">
      <c r="B42" s="110" t="s">
        <v>58</v>
      </c>
      <c r="C42" s="111"/>
      <c r="D42" s="112"/>
      <c r="E42" s="116"/>
      <c r="F42" s="116"/>
      <c r="G42" s="31"/>
      <c r="H42" s="113"/>
      <c r="I42" s="114"/>
      <c r="J42" s="114"/>
      <c r="K42" s="115"/>
    </row>
    <row r="43" spans="2:11" ht="40.200000000000003" x14ac:dyDescent="0.25">
      <c r="B43" s="14" t="s">
        <v>59</v>
      </c>
      <c r="C43" s="137"/>
      <c r="D43" s="137"/>
      <c r="E43" s="116"/>
      <c r="F43" s="116"/>
      <c r="G43" s="31"/>
      <c r="H43" s="113"/>
      <c r="I43" s="114"/>
      <c r="J43" s="114"/>
      <c r="K43" s="115"/>
    </row>
    <row r="44" spans="2:11" x14ac:dyDescent="0.25">
      <c r="B44" s="130" t="s">
        <v>60</v>
      </c>
      <c r="C44" s="130"/>
      <c r="D44" s="130"/>
      <c r="E44" s="131">
        <f>SUM(E37:F43)</f>
        <v>0</v>
      </c>
      <c r="F44" s="132"/>
      <c r="G44" s="32"/>
      <c r="H44" s="113"/>
      <c r="I44" s="114"/>
      <c r="J44" s="114"/>
      <c r="K44" s="115"/>
    </row>
    <row r="45" spans="2:11" ht="15" customHeight="1" x14ac:dyDescent="0.25">
      <c r="B45" s="130" t="s">
        <v>61</v>
      </c>
      <c r="C45" s="130"/>
      <c r="D45" s="130"/>
      <c r="E45" s="131">
        <f>E44+E33</f>
        <v>0</v>
      </c>
      <c r="F45" s="132"/>
      <c r="G45" s="32"/>
      <c r="H45" s="113"/>
      <c r="I45" s="114"/>
      <c r="J45" s="114"/>
      <c r="K45" s="115"/>
    </row>
    <row r="46" spans="2:11" ht="8.25" customHeight="1" x14ac:dyDescent="0.25">
      <c r="C46"/>
      <c r="D46"/>
      <c r="E46"/>
      <c r="F46"/>
      <c r="G46"/>
      <c r="H46"/>
      <c r="I46"/>
      <c r="J46"/>
      <c r="K46"/>
    </row>
    <row r="47" spans="2:11" ht="30.6" customHeight="1" x14ac:dyDescent="0.25">
      <c r="B47" s="53" t="s">
        <v>62</v>
      </c>
      <c r="C47" s="139"/>
      <c r="D47" s="140"/>
      <c r="E47" s="140"/>
      <c r="F47" s="140"/>
      <c r="G47" s="140"/>
      <c r="H47" s="140"/>
      <c r="I47" s="140"/>
      <c r="J47" s="140"/>
      <c r="K47" s="54" t="s">
        <v>63</v>
      </c>
    </row>
    <row r="48" spans="2:11" ht="5.25" customHeight="1" x14ac:dyDescent="0.25"/>
    <row r="49" spans="1:11" ht="12" customHeight="1" x14ac:dyDescent="0.25">
      <c r="B49" s="127" t="s">
        <v>64</v>
      </c>
      <c r="C49" s="128"/>
      <c r="D49" s="128"/>
      <c r="E49" s="128"/>
      <c r="F49" s="128"/>
      <c r="G49" s="128"/>
      <c r="H49" s="128"/>
      <c r="I49" s="128"/>
      <c r="J49" s="128"/>
      <c r="K49" s="129"/>
    </row>
    <row r="50" spans="1:11" x14ac:dyDescent="0.25">
      <c r="B50" s="118"/>
      <c r="C50" s="118"/>
      <c r="D50" s="118"/>
      <c r="E50" s="118"/>
      <c r="F50" s="118"/>
      <c r="G50" s="118"/>
      <c r="H50" s="118"/>
      <c r="I50" s="118"/>
      <c r="J50" s="118"/>
      <c r="K50" s="118"/>
    </row>
    <row r="51" spans="1:11" ht="4.5" customHeight="1" x14ac:dyDescent="0.25">
      <c r="A51" s="51"/>
    </row>
    <row r="52" spans="1:11" s="17" customFormat="1" x14ac:dyDescent="0.25">
      <c r="A52" s="4"/>
      <c r="B52" s="15" t="s">
        <v>65</v>
      </c>
      <c r="C52" s="16"/>
      <c r="D52" s="143"/>
      <c r="E52" s="143"/>
      <c r="F52" s="143"/>
      <c r="G52" s="143"/>
      <c r="H52" s="143"/>
      <c r="I52" s="143"/>
      <c r="J52" s="143"/>
      <c r="K52" s="143"/>
    </row>
    <row r="53" spans="1:11" s="17" customFormat="1" x14ac:dyDescent="0.25">
      <c r="A53" s="4"/>
      <c r="B53" s="27" t="s">
        <v>66</v>
      </c>
      <c r="C53" s="52"/>
      <c r="D53" s="52"/>
      <c r="E53" s="52"/>
      <c r="F53" s="52"/>
      <c r="G53" s="52"/>
      <c r="H53" s="51"/>
      <c r="I53" s="51"/>
      <c r="J53" s="51"/>
      <c r="K53" s="16"/>
    </row>
    <row r="54" spans="1:11" ht="14.25" customHeight="1" x14ac:dyDescent="0.25">
      <c r="B54" s="145" t="s">
        <v>67</v>
      </c>
      <c r="C54" s="145"/>
      <c r="D54" s="145"/>
      <c r="E54" s="145"/>
      <c r="F54" s="145"/>
      <c r="G54" s="145"/>
      <c r="H54" s="145"/>
      <c r="I54" s="145"/>
      <c r="J54" s="145"/>
      <c r="K54" s="145"/>
    </row>
    <row r="55" spans="1:11" ht="14.25" customHeight="1" x14ac:dyDescent="0.25">
      <c r="B55" s="50" t="s">
        <v>68</v>
      </c>
      <c r="C55" s="51"/>
      <c r="D55" s="51"/>
      <c r="E55" s="51"/>
      <c r="F55" s="51"/>
      <c r="G55" s="51"/>
      <c r="H55" s="51"/>
      <c r="I55" s="122"/>
      <c r="J55" s="122"/>
      <c r="K55" s="122"/>
    </row>
    <row r="56" spans="1:11" ht="26.25" customHeight="1" x14ac:dyDescent="0.25">
      <c r="B56" s="52" t="s">
        <v>69</v>
      </c>
      <c r="C56" s="122" t="s">
        <v>70</v>
      </c>
      <c r="D56" s="122"/>
      <c r="E56" s="122"/>
      <c r="F56" s="122"/>
      <c r="G56" s="122"/>
      <c r="H56" s="122"/>
      <c r="I56" s="122"/>
      <c r="J56" s="122"/>
      <c r="K56" s="122"/>
    </row>
    <row r="57" spans="1:11" ht="11.25" customHeight="1" x14ac:dyDescent="0.25">
      <c r="B57" s="144"/>
      <c r="C57" s="144"/>
      <c r="D57" s="144"/>
      <c r="E57" s="144"/>
      <c r="F57" s="144"/>
      <c r="G57" s="144"/>
      <c r="H57" s="144"/>
      <c r="I57" s="144"/>
      <c r="J57" s="144"/>
      <c r="K57" s="144"/>
    </row>
    <row r="58" spans="1:11" ht="14.25" customHeight="1" x14ac:dyDescent="0.25">
      <c r="A58" s="51"/>
      <c r="B58" s="122" t="s">
        <v>71</v>
      </c>
      <c r="C58" s="122"/>
      <c r="D58" s="122"/>
      <c r="E58" s="122"/>
      <c r="F58" s="122"/>
      <c r="G58" s="122"/>
      <c r="H58" s="122"/>
      <c r="I58" s="122"/>
      <c r="J58" s="122"/>
      <c r="K58" s="122"/>
    </row>
    <row r="59" spans="1:11" ht="14.25" customHeight="1" x14ac:dyDescent="0.25">
      <c r="A59" s="51"/>
      <c r="B59" s="122" t="s">
        <v>72</v>
      </c>
      <c r="C59" s="122"/>
      <c r="D59" s="122"/>
      <c r="E59" s="122"/>
      <c r="F59" s="122"/>
      <c r="G59" s="122"/>
      <c r="H59" s="122"/>
      <c r="I59" s="122"/>
      <c r="J59" s="122"/>
      <c r="K59" s="122"/>
    </row>
    <row r="60" spans="1:11" ht="14.25" customHeight="1" x14ac:dyDescent="0.25">
      <c r="A60" s="51"/>
      <c r="B60" s="142" t="s">
        <v>73</v>
      </c>
      <c r="C60" s="142"/>
      <c r="D60" s="142"/>
      <c r="E60" s="142"/>
      <c r="F60" s="142"/>
      <c r="G60" s="142"/>
      <c r="H60" s="142"/>
      <c r="I60" s="142"/>
      <c r="J60" s="142"/>
      <c r="K60" s="142"/>
    </row>
    <row r="61" spans="1:11" ht="14.25" customHeight="1" x14ac:dyDescent="0.2">
      <c r="I61" s="124" t="s">
        <v>128</v>
      </c>
      <c r="J61" s="124"/>
      <c r="K61" s="124"/>
    </row>
    <row r="62" spans="1:11" ht="15" x14ac:dyDescent="0.25">
      <c r="B62" s="106" t="s">
        <v>74</v>
      </c>
      <c r="C62" s="106"/>
      <c r="D62" s="106"/>
      <c r="E62" s="106"/>
      <c r="F62" s="106"/>
    </row>
  </sheetData>
  <sheetProtection algorithmName="SHA-512" hashValue="Kw9gwnPe7CBDStMwgEWWQoXj2UMq7aUzRVSArfAiCazLnmmnfEt4a6ak2LylFjAPGOLmcnC3nYOx9aISpNaQkg==" saltValue="cwqZBwmIbIzSq7XrGRJArQ==" spinCount="100000" sheet="1" objects="1" scenarios="1" selectLockedCells="1"/>
  <protectedRanges>
    <protectedRange algorithmName="SHA-512" hashValue="N4UqBwLSmPwHxGfv5kT6DBy1KVASZRnStCJM+vJ54TCJczE/x6Fkjx6v4kiPTJF896mfuyonjAvHBPATJL3l0Q==" saltValue="6pLyYI9wZkjeeVqwZi9bvA==" spinCount="100000" sqref="I7" name="Click Here"/>
  </protectedRanges>
  <mergeCells count="100">
    <mergeCell ref="B6:I6"/>
    <mergeCell ref="J7:K7"/>
    <mergeCell ref="B7:I7"/>
    <mergeCell ref="C22:D22"/>
    <mergeCell ref="H22:K22"/>
    <mergeCell ref="F21:G21"/>
    <mergeCell ref="B17:K17"/>
    <mergeCell ref="B14:K14"/>
    <mergeCell ref="E31:F31"/>
    <mergeCell ref="H31:K31"/>
    <mergeCell ref="B35:F35"/>
    <mergeCell ref="E32:F32"/>
    <mergeCell ref="H32:K32"/>
    <mergeCell ref="B33:D33"/>
    <mergeCell ref="E33:F33"/>
    <mergeCell ref="H33:K33"/>
    <mergeCell ref="B60:K60"/>
    <mergeCell ref="D52:K52"/>
    <mergeCell ref="C56:K56"/>
    <mergeCell ref="B59:K59"/>
    <mergeCell ref="B57:K57"/>
    <mergeCell ref="B54:K54"/>
    <mergeCell ref="B58:K58"/>
    <mergeCell ref="B40:D40"/>
    <mergeCell ref="C43:D43"/>
    <mergeCell ref="H36:K36"/>
    <mergeCell ref="C47:J47"/>
    <mergeCell ref="H39:K39"/>
    <mergeCell ref="E39:F39"/>
    <mergeCell ref="H37:K37"/>
    <mergeCell ref="B37:C37"/>
    <mergeCell ref="H44:K44"/>
    <mergeCell ref="H45:K45"/>
    <mergeCell ref="H40:K40"/>
    <mergeCell ref="E40:F40"/>
    <mergeCell ref="H38:K38"/>
    <mergeCell ref="B39:D39"/>
    <mergeCell ref="B36:D36"/>
    <mergeCell ref="E36:F36"/>
    <mergeCell ref="I61:K61"/>
    <mergeCell ref="G11:H11"/>
    <mergeCell ref="I11:J11"/>
    <mergeCell ref="B11:F11"/>
    <mergeCell ref="C23:D23"/>
    <mergeCell ref="B49:K49"/>
    <mergeCell ref="B45:D45"/>
    <mergeCell ref="E45:F45"/>
    <mergeCell ref="H43:K43"/>
    <mergeCell ref="B44:D44"/>
    <mergeCell ref="E44:F44"/>
    <mergeCell ref="E43:F43"/>
    <mergeCell ref="E30:F30"/>
    <mergeCell ref="H30:K30"/>
    <mergeCell ref="E29:F29"/>
    <mergeCell ref="H29:K29"/>
    <mergeCell ref="B62:F62"/>
    <mergeCell ref="C4:K4"/>
    <mergeCell ref="I35:K35"/>
    <mergeCell ref="G35:H35"/>
    <mergeCell ref="E38:F38"/>
    <mergeCell ref="B42:D42"/>
    <mergeCell ref="H42:K42"/>
    <mergeCell ref="E42:F42"/>
    <mergeCell ref="B41:C41"/>
    <mergeCell ref="H41:K41"/>
    <mergeCell ref="E41:F41"/>
    <mergeCell ref="B50:K50"/>
    <mergeCell ref="B13:K13"/>
    <mergeCell ref="B16:K16"/>
    <mergeCell ref="I55:K55"/>
    <mergeCell ref="E37:F37"/>
    <mergeCell ref="E28:F28"/>
    <mergeCell ref="B19:K19"/>
    <mergeCell ref="F20:G20"/>
    <mergeCell ref="C20:D20"/>
    <mergeCell ref="H20:K20"/>
    <mergeCell ref="I27:K27"/>
    <mergeCell ref="H21:K21"/>
    <mergeCell ref="C24:G24"/>
    <mergeCell ref="C25:G25"/>
    <mergeCell ref="C21:D21"/>
    <mergeCell ref="B27:F27"/>
    <mergeCell ref="H28:K28"/>
    <mergeCell ref="G27:H27"/>
    <mergeCell ref="C1:K1"/>
    <mergeCell ref="C2:K2"/>
    <mergeCell ref="C3:K3"/>
    <mergeCell ref="D15:K15"/>
    <mergeCell ref="G10:H10"/>
    <mergeCell ref="I10:J10"/>
    <mergeCell ref="B10:F10"/>
    <mergeCell ref="I9:J9"/>
    <mergeCell ref="B12:K12"/>
    <mergeCell ref="I8:J8"/>
    <mergeCell ref="G8:H8"/>
    <mergeCell ref="G9:H9"/>
    <mergeCell ref="B8:F8"/>
    <mergeCell ref="B9:F9"/>
    <mergeCell ref="B5:K5"/>
    <mergeCell ref="J6:K6"/>
  </mergeCells>
  <conditionalFormatting sqref="H20">
    <cfRule type="expression" dxfId="4" priority="8">
      <formula>$F$21&lt;&gt;"Other"</formula>
    </cfRule>
  </conditionalFormatting>
  <conditionalFormatting sqref="K9:K11">
    <cfRule type="expression" dxfId="3" priority="4">
      <formula>$I$9&lt;=0</formula>
    </cfRule>
  </conditionalFormatting>
  <dataValidations xWindow="626" yWindow="636" count="15">
    <dataValidation type="decimal" errorStyle="warning" operator="lessThanOrEqual" allowBlank="1" errorTitle="Exceeds Maximum Reimbursment" error="the maximum reimbursement rate per night is $231.65 (with taxes)" sqref="E41:F41" xr:uid="{00000000-0002-0000-0000-000000000000}">
      <formula1>D41*231.65</formula1>
    </dataValidation>
    <dataValidation type="list" allowBlank="1" showInputMessage="1" showErrorMessage="1" sqref="D37" xr:uid="{00000000-0002-0000-0000-000001000000}">
      <formula1>"Air,Bus,Train,Flight Pass"</formula1>
    </dataValidation>
    <dataValidation type="whole" operator="lessThanOrEqual" allowBlank="1" showInputMessage="1" showErrorMessage="1" sqref="D41" xr:uid="{00000000-0002-0000-0000-000002000000}">
      <formula1>15</formula1>
    </dataValidation>
    <dataValidation type="decimal" errorStyle="warning" allowBlank="1" showInputMessage="1" showErrorMessage="1" errorTitle="Longer than meeting" error="This was longer than the meeting.  Honoraria can only be claimed for the meeting duration._x000a_" sqref="B21:B23" xr:uid="{00000000-0002-0000-0000-000003000000}">
      <formula1>0</formula1>
      <formula2>($I$9-$G$9)*24</formula2>
    </dataValidation>
    <dataValidation type="list" allowBlank="1" showInputMessage="1" showErrorMessage="1" promptTitle="Select Option" prompt="Honorarium rates change based on service.  If you have served more than 15.5 days since January, please click the drop arrow at the right of this cell to select your service level." sqref="B25" xr:uid="{00000000-0002-0000-0000-000004000000}">
      <formula1>DaysServed</formula1>
    </dataValidation>
    <dataValidation type="list" allowBlank="1" showInputMessage="1" showErrorMessage="1" sqref="F23" xr:uid="{00000000-0002-0000-0000-000005000000}">
      <formula1>Roles</formula1>
    </dataValidation>
    <dataValidation type="list" allowBlank="1" showErrorMessage="1" promptTitle="Teleconference Honoraria" prompt="If you attend a meeting via teleconference, the hourly teleconference rates will always apply (rather than half-day rates).  Please ensure the Total Hours Attended box shows the correct number of hours you attended by teleconference._x000a_" sqref="C23:D23" xr:uid="{00000000-0002-0000-0000-000006000000}">
      <formula1>"Yes,No"</formula1>
    </dataValidation>
    <dataValidation type="list" errorStyle="information" allowBlank="1" showInputMessage="1" showErrorMessage="1" errorTitle="Is this the correct time?" error="Time must be SELECTED from the list OR TYPED in with a : (colon) or with AM / PM. _x000a__x000a_Otherwise, Excel won't calculate the time correctly." promptTitle="Select Time" prompt="Select time from list or enter your time with a colon and\or with AM or PM (e.g. 10 AM or 10:00)" sqref="G9:J11" xr:uid="{00000000-0002-0000-0000-000007000000}">
      <formula1>Times</formula1>
    </dataValidation>
    <dataValidation type="list" allowBlank="1" showInputMessage="1" showErrorMessage="1" promptTitle="Teleconference Honorarium" prompt="Click drop arrow at right of this cell to select YES if you attended by teleconference." sqref="C21:D22" xr:uid="{00000000-0002-0000-0000-000008000000}">
      <formula1>"Yes,No"</formula1>
    </dataValidation>
    <dataValidation type="decimal" errorStyle="information" operator="lessThanOrEqual" allowBlank="1" showInputMessage="1" errorTitle="Did you have more than one meal?" error="A maximum of $80 can be charged for each meal including gratuity and taxes.  Please do not enter more than $80 unless you are submitting expenses for more than one day." sqref="E42:F42" xr:uid="{00000000-0002-0000-0000-000009000000}">
      <formula1>80</formula1>
    </dataValidation>
    <dataValidation type="list" allowBlank="1" showErrorMessage="1" promptTitle="Select Group" prompt="Designated groups receive a 25% premium for service.  If this meeting was for a designated group, please click the drop arrow at the right of this cell to select the group." sqref="C25:G25" xr:uid="{00000000-0002-0000-0000-00000A000000}">
      <formula1>Designated</formula1>
    </dataValidation>
    <dataValidation type="list" allowBlank="1" showErrorMessage="1" promptTitle="Select Role" prompt="If you were the meeting chair OR you represented another OMA group at this meeting. Please click the drop arrow to select your role." sqref="F22:G22" xr:uid="{00000000-0002-0000-0000-00000B000000}">
      <formula1>Roles</formula1>
    </dataValidation>
    <dataValidation allowBlank="1" showInputMessage="1" showErrorMessage="1" promptTitle="Capacity/Reason for Attendance:" prompt="If you were not a member of the group that was meeting and your claim will be charged to a different OMA group, please let us know your capacity or reason for attending.  Used for chargeback and auditing purposes. " sqref="H21:H22 I21:K21" xr:uid="{00000000-0002-0000-0000-00000C000000}"/>
    <dataValidation allowBlank="1" showErrorMessage="1" sqref="K47" xr:uid="{00000000-0002-0000-0000-00000D000000}"/>
    <dataValidation allowBlank="1" sqref="D15" xr:uid="{00000000-0002-0000-0000-00000E000000}"/>
  </dataValidations>
  <hyperlinks>
    <hyperlink ref="B62:F62" location="Policy!A1" display="Click here to view Claim Guidelines" xr:uid="{00000000-0004-0000-0000-000000000000}"/>
    <hyperlink ref="B60" r:id="rId1" xr:uid="{5F521822-EF4F-4256-9B93-15FF764FFE68}"/>
  </hyperlinks>
  <printOptions horizontalCentered="1"/>
  <pageMargins left="0.19685039370078741" right="0.19685039370078741" top="0.31496062992125984" bottom="0.19685039370078741" header="0.31496062992125984" footer="0.31496062992125984"/>
  <pageSetup scale="88" orientation="portrait" r:id="rId2"/>
  <drawing r:id="rId3"/>
  <legacyDrawing r:id="rId4"/>
  <picture r:id="rId5"/>
  <extLst>
    <ext xmlns:x14="http://schemas.microsoft.com/office/spreadsheetml/2009/9/main" uri="{CCE6A557-97BC-4b89-ADB6-D9C93CAAB3DF}">
      <x14:dataValidations xmlns:xm="http://schemas.microsoft.com/office/excel/2006/main" xWindow="626" yWindow="636" count="3">
        <x14:dataValidation type="list" allowBlank="1" xr:uid="{00000000-0002-0000-0000-00000F000000}">
          <x14:formula1>
            <xm:f>Lists!$E$9:$E$12</xm:f>
          </x14:formula1>
          <xm:sqref>B15</xm:sqref>
        </x14:dataValidation>
        <x14:dataValidation type="list" allowBlank="1" showErrorMessage="1" xr:uid="{00000000-0002-0000-0000-000010000000}">
          <x14:formula1>
            <xm:f>Lists!$C$21:$C$29</xm:f>
          </x14:formula1>
          <xm:sqref>C47:J47</xm:sqref>
        </x14:dataValidation>
        <x14:dataValidation type="list" allowBlank="1" showErrorMessage="1" promptTitle="Select Role" prompt="If you were the meeting chair OR you represented another OMA group at this meeting. Please click the drop arrow to select your role." xr:uid="{BE7C21CB-351C-4FED-BBE2-FD61944D266F}">
          <x14:formula1>
            <xm:f>Lists!$C$2:$C$5</xm:f>
          </x14:formula1>
          <xm:sqref>F21:G21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415B-D811-4718-A396-CD1E8E720B4E}">
  <sheetPr codeName="Sheet4">
    <pageSetUpPr fitToPage="1"/>
  </sheetPr>
  <dimension ref="A1:L62"/>
  <sheetViews>
    <sheetView zoomScale="130" zoomScaleNormal="130" workbookViewId="0">
      <selection activeCell="B7" sqref="B7:D7"/>
    </sheetView>
  </sheetViews>
  <sheetFormatPr defaultColWidth="9" defaultRowHeight="13.8" x14ac:dyDescent="0.25"/>
  <cols>
    <col min="1" max="1" width="4.09765625" style="4" customWidth="1"/>
    <col min="2" max="2" width="17.59765625" style="4" customWidth="1"/>
    <col min="3" max="3" width="10.59765625" style="4" customWidth="1"/>
    <col min="4" max="4" width="9" style="4"/>
    <col min="5" max="5" width="7.59765625" style="4" customWidth="1"/>
    <col min="6" max="6" width="7" style="4" customWidth="1"/>
    <col min="7" max="7" width="9" style="4"/>
    <col min="8" max="8" width="8.59765625" style="4" customWidth="1"/>
    <col min="9" max="10" width="8.5" style="4" customWidth="1"/>
    <col min="11" max="11" width="8.59765625" style="4" customWidth="1"/>
    <col min="12" max="16384" width="9" style="4"/>
  </cols>
  <sheetData>
    <row r="1" spans="2:11" ht="17.399999999999999" x14ac:dyDescent="0.25">
      <c r="B1" s="40"/>
      <c r="C1" s="158" t="s">
        <v>126</v>
      </c>
      <c r="D1" s="158"/>
      <c r="E1" s="158"/>
      <c r="F1" s="158"/>
      <c r="G1" s="158"/>
      <c r="H1" s="158"/>
      <c r="I1" s="158"/>
      <c r="J1" s="158"/>
      <c r="K1" s="158"/>
    </row>
    <row r="2" spans="2:11" ht="15.75" customHeight="1" x14ac:dyDescent="0.25">
      <c r="B2" s="40"/>
      <c r="C2" s="72" t="s">
        <v>0</v>
      </c>
      <c r="D2" s="72"/>
      <c r="E2" s="72"/>
      <c r="F2" s="72"/>
      <c r="G2" s="72"/>
      <c r="H2" s="72"/>
      <c r="I2" s="72"/>
      <c r="J2" s="72"/>
      <c r="K2" s="72"/>
    </row>
    <row r="3" spans="2:11" x14ac:dyDescent="0.25">
      <c r="B3" s="40"/>
      <c r="C3" s="72"/>
      <c r="D3" s="72"/>
      <c r="E3" s="72"/>
      <c r="F3" s="72"/>
      <c r="G3" s="72"/>
      <c r="H3" s="72"/>
      <c r="I3" s="72"/>
      <c r="J3" s="72"/>
      <c r="K3" s="72"/>
    </row>
    <row r="4" spans="2:11" ht="11.7" customHeight="1" x14ac:dyDescent="0.25">
      <c r="B4" s="40"/>
      <c r="C4" s="107" t="s">
        <v>1</v>
      </c>
      <c r="D4" s="108"/>
      <c r="E4" s="108"/>
      <c r="F4" s="108"/>
      <c r="G4" s="108"/>
      <c r="H4" s="108"/>
      <c r="I4" s="108"/>
      <c r="J4" s="108"/>
      <c r="K4" s="108"/>
    </row>
    <row r="5" spans="2:11" ht="15.75" customHeight="1" x14ac:dyDescent="0.25">
      <c r="B5" s="63" t="s">
        <v>2</v>
      </c>
      <c r="C5" s="64"/>
      <c r="D5" s="64"/>
      <c r="E5" s="64"/>
      <c r="F5" s="64"/>
      <c r="G5" s="64"/>
      <c r="H5" s="64"/>
      <c r="I5" s="159" t="s">
        <v>75</v>
      </c>
      <c r="J5" s="160"/>
      <c r="K5" s="161"/>
    </row>
    <row r="6" spans="2:11" x14ac:dyDescent="0.25">
      <c r="B6" s="22" t="s">
        <v>3</v>
      </c>
      <c r="C6" s="162"/>
      <c r="D6" s="172"/>
      <c r="E6" s="22" t="s">
        <v>4</v>
      </c>
      <c r="F6" s="162"/>
      <c r="G6" s="163"/>
      <c r="H6" s="163"/>
      <c r="I6" s="166" t="s">
        <v>76</v>
      </c>
      <c r="J6" s="167"/>
      <c r="K6" s="168"/>
    </row>
    <row r="7" spans="2:11" x14ac:dyDescent="0.25">
      <c r="B7" s="155"/>
      <c r="C7" s="156"/>
      <c r="D7" s="157"/>
      <c r="E7" s="164"/>
      <c r="F7" s="165"/>
      <c r="G7" s="165"/>
      <c r="H7" s="165"/>
      <c r="I7" s="169" t="str">
        <f>IF(I6="No","Click Here"," ")</f>
        <v xml:space="preserve"> </v>
      </c>
      <c r="J7" s="170"/>
      <c r="K7" s="171"/>
    </row>
    <row r="8" spans="2:11" ht="14.25" customHeight="1" x14ac:dyDescent="0.25">
      <c r="B8" s="79" t="s">
        <v>5</v>
      </c>
      <c r="C8" s="79"/>
      <c r="D8" s="79"/>
      <c r="E8" s="79"/>
      <c r="F8" s="79"/>
      <c r="G8" s="78" t="s">
        <v>6</v>
      </c>
      <c r="H8" s="78"/>
      <c r="I8" s="78" t="s">
        <v>7</v>
      </c>
      <c r="J8" s="78"/>
      <c r="K8" s="47" t="s">
        <v>8</v>
      </c>
    </row>
    <row r="9" spans="2:11" x14ac:dyDescent="0.25">
      <c r="B9" s="80"/>
      <c r="C9" s="80"/>
      <c r="D9" s="80"/>
      <c r="E9" s="80"/>
      <c r="F9" s="80"/>
      <c r="G9" s="75"/>
      <c r="H9" s="75"/>
      <c r="I9" s="75"/>
      <c r="J9" s="75"/>
      <c r="K9" s="21">
        <f>ROUND((I9-G9)*24/0.5,0)*0.5</f>
        <v>0</v>
      </c>
    </row>
    <row r="10" spans="2:11" x14ac:dyDescent="0.25">
      <c r="B10" s="76" t="s">
        <v>9</v>
      </c>
      <c r="C10" s="76"/>
      <c r="D10" s="76"/>
      <c r="E10" s="76"/>
      <c r="F10" s="76"/>
      <c r="G10" s="75"/>
      <c r="H10" s="75"/>
      <c r="I10" s="75"/>
      <c r="J10" s="75"/>
      <c r="K10" s="21">
        <f>ROUND((I10-G10)*24/0.5,0)*0.5</f>
        <v>0</v>
      </c>
    </row>
    <row r="11" spans="2:11" hidden="1" x14ac:dyDescent="0.25">
      <c r="B11" s="76" t="s">
        <v>10</v>
      </c>
      <c r="C11" s="76"/>
      <c r="D11" s="76"/>
      <c r="E11" s="76"/>
      <c r="F11" s="76"/>
      <c r="G11" s="125"/>
      <c r="H11" s="125"/>
      <c r="I11" s="125"/>
      <c r="J11" s="125"/>
      <c r="K11" s="21">
        <f>ROUND((I11-G11)*24/0.5,0)*0.5</f>
        <v>0</v>
      </c>
    </row>
    <row r="12" spans="2:11" x14ac:dyDescent="0.25">
      <c r="B12" s="77" t="s">
        <v>11</v>
      </c>
      <c r="C12" s="77"/>
      <c r="D12" s="77"/>
      <c r="E12" s="77"/>
      <c r="F12" s="77"/>
      <c r="G12" s="77"/>
      <c r="H12" s="77"/>
      <c r="I12" s="77"/>
      <c r="J12" s="77"/>
      <c r="K12" s="77"/>
    </row>
    <row r="13" spans="2:11" x14ac:dyDescent="0.25">
      <c r="B13" s="98"/>
      <c r="C13" s="98"/>
      <c r="D13" s="98"/>
      <c r="E13" s="98"/>
      <c r="F13" s="98"/>
      <c r="G13" s="98"/>
      <c r="H13" s="98"/>
      <c r="I13" s="98"/>
      <c r="J13" s="98"/>
      <c r="K13" s="98"/>
    </row>
    <row r="14" spans="2:11" x14ac:dyDescent="0.25">
      <c r="B14" s="79" t="s">
        <v>12</v>
      </c>
      <c r="C14" s="79"/>
      <c r="D14" s="79"/>
      <c r="E14" s="79"/>
      <c r="F14" s="79"/>
      <c r="G14" s="79"/>
      <c r="H14" s="79"/>
      <c r="I14" s="79"/>
      <c r="J14" s="79"/>
      <c r="K14" s="79"/>
    </row>
    <row r="15" spans="2:11" x14ac:dyDescent="0.25">
      <c r="B15" s="41" t="s">
        <v>13</v>
      </c>
      <c r="C15" s="42"/>
      <c r="D15" s="73"/>
      <c r="E15" s="73"/>
      <c r="F15" s="73"/>
      <c r="G15" s="73"/>
      <c r="H15" s="73"/>
      <c r="I15" s="73"/>
      <c r="J15" s="73"/>
      <c r="K15" s="74"/>
    </row>
    <row r="16" spans="2:11" ht="14.25" customHeight="1" x14ac:dyDescent="0.25">
      <c r="B16" s="119" t="s">
        <v>14</v>
      </c>
      <c r="C16" s="120"/>
      <c r="D16" s="120"/>
      <c r="E16" s="120"/>
      <c r="F16" s="120"/>
      <c r="G16" s="120"/>
      <c r="H16" s="120"/>
      <c r="I16" s="120"/>
      <c r="J16" s="120"/>
      <c r="K16" s="121"/>
    </row>
    <row r="17" spans="1:12" x14ac:dyDescent="0.25">
      <c r="B17" s="155"/>
      <c r="C17" s="156"/>
      <c r="D17" s="156"/>
      <c r="E17" s="156"/>
      <c r="F17" s="156"/>
      <c r="G17" s="156"/>
      <c r="H17" s="156"/>
      <c r="I17" s="156"/>
      <c r="J17" s="156"/>
      <c r="K17" s="157"/>
    </row>
    <row r="18" spans="1:12" x14ac:dyDescent="0.25">
      <c r="B18" s="5"/>
      <c r="C18" s="5"/>
      <c r="D18" s="5"/>
      <c r="E18" s="5"/>
      <c r="F18" s="5"/>
      <c r="G18" s="5"/>
      <c r="H18" s="5"/>
      <c r="I18" s="5"/>
      <c r="J18" s="5"/>
      <c r="K18" s="5"/>
    </row>
    <row r="19" spans="1:12" s="6" customFormat="1" ht="15.6" x14ac:dyDescent="0.25">
      <c r="B19" s="87" t="s">
        <v>77</v>
      </c>
      <c r="C19" s="88"/>
      <c r="D19" s="88"/>
      <c r="E19" s="88"/>
      <c r="F19" s="88"/>
      <c r="G19" s="88"/>
      <c r="H19" s="88"/>
      <c r="I19" s="88"/>
      <c r="J19" s="88"/>
      <c r="K19" s="89"/>
    </row>
    <row r="20" spans="1:12" x14ac:dyDescent="0.25">
      <c r="B20" s="22" t="s">
        <v>16</v>
      </c>
      <c r="C20" s="173" t="s">
        <v>17</v>
      </c>
      <c r="D20" s="173"/>
      <c r="E20" s="24" t="s">
        <v>18</v>
      </c>
      <c r="F20" s="79" t="s">
        <v>19</v>
      </c>
      <c r="G20" s="79"/>
      <c r="H20" s="92" t="s">
        <v>20</v>
      </c>
      <c r="I20" s="93"/>
      <c r="J20" s="93"/>
      <c r="K20" s="94"/>
    </row>
    <row r="21" spans="1:12" x14ac:dyDescent="0.25">
      <c r="A21" s="26" t="s">
        <v>21</v>
      </c>
      <c r="B21" s="37">
        <f>K9</f>
        <v>0</v>
      </c>
      <c r="C21" s="99" t="s">
        <v>22</v>
      </c>
      <c r="D21" s="99"/>
      <c r="E21" s="25"/>
      <c r="F21" s="99" t="s">
        <v>78</v>
      </c>
      <c r="G21" s="99"/>
      <c r="H21" s="96"/>
      <c r="I21" s="96"/>
      <c r="J21" s="96"/>
      <c r="K21" s="96"/>
    </row>
    <row r="22" spans="1:12" x14ac:dyDescent="0.25">
      <c r="A22" s="26" t="s">
        <v>24</v>
      </c>
      <c r="B22" s="37">
        <f>K10</f>
        <v>0</v>
      </c>
      <c r="C22" s="99" t="s">
        <v>22</v>
      </c>
      <c r="D22" s="99"/>
      <c r="E22" s="48"/>
      <c r="F22" s="49"/>
      <c r="G22" s="49"/>
      <c r="H22" s="153"/>
      <c r="I22" s="153"/>
      <c r="J22" s="153"/>
      <c r="K22" s="154"/>
    </row>
    <row r="23" spans="1:12" hidden="1" x14ac:dyDescent="0.25">
      <c r="A23" s="26" t="s">
        <v>25</v>
      </c>
      <c r="B23" s="38">
        <f>K11</f>
        <v>0</v>
      </c>
      <c r="C23" s="126" t="s">
        <v>22</v>
      </c>
      <c r="D23" s="126"/>
      <c r="E23" s="18"/>
      <c r="F23" s="19"/>
      <c r="G23" s="19"/>
      <c r="H23" s="19"/>
      <c r="I23" s="19"/>
      <c r="J23" s="19"/>
      <c r="K23" s="20"/>
    </row>
    <row r="24" spans="1:12" ht="12.75" customHeight="1" x14ac:dyDescent="0.25">
      <c r="B24" s="22" t="s">
        <v>26</v>
      </c>
      <c r="C24" s="97" t="s">
        <v>27</v>
      </c>
      <c r="D24" s="97"/>
      <c r="E24" s="97"/>
      <c r="F24" s="97"/>
      <c r="G24" s="97"/>
      <c r="H24" s="46" t="s">
        <v>28</v>
      </c>
      <c r="I24" s="58" t="s">
        <v>29</v>
      </c>
      <c r="J24" s="46" t="s">
        <v>30</v>
      </c>
      <c r="K24" s="46" t="s">
        <v>31</v>
      </c>
    </row>
    <row r="25" spans="1:12" ht="15.75" customHeight="1" x14ac:dyDescent="0.25">
      <c r="B25" s="23" t="s">
        <v>32</v>
      </c>
      <c r="C25" s="174" t="s">
        <v>75</v>
      </c>
      <c r="D25" s="174"/>
      <c r="E25" s="174"/>
      <c r="F25" s="174"/>
      <c r="G25" s="174"/>
      <c r="H25" s="43">
        <f>IF(AND($F$21&lt;&gt;"Constituency Member"),VLOOKUP($B$25,chairHonoraria,2,0),VLOOKUP($B$25,honoraria,2,0))</f>
        <v>138</v>
      </c>
      <c r="I25" s="57"/>
      <c r="J25" s="44">
        <f>IF(AND($F$21&lt;&gt;"Constituency Member"),VLOOKUP($B$25,chairHonoraria,2,0),VLOOKUP($B$25,honoraria,2,0))</f>
        <v>138</v>
      </c>
      <c r="K25" s="45">
        <f>IF($F$21&lt;&gt;"Meeting Chair",IF($C$25="Not a Designated Group",VLOOKUP($B$25,honoraria,5,FALSE), IF($C$25="Board",VLOOKUP($B$25,chairHonoraria,5,FALSE), VLOOKUP($B$25,chairHonoraria,5,FALSE))), IF(AND($C$25&lt;&gt;"Board",$C$25&lt;&gt;"Negotiations Committee"), VLOOKUP($B$25,chairHonoraria,5,FALSE), VLOOKUP($B$25,boardChairHonoraria,5,FALSE)))</f>
        <v>138</v>
      </c>
      <c r="L25" s="7"/>
    </row>
    <row r="26" spans="1:12" x14ac:dyDescent="0.25">
      <c r="B26" s="5"/>
      <c r="C26" s="5"/>
      <c r="D26" s="5"/>
      <c r="E26" s="5"/>
      <c r="F26" s="5"/>
      <c r="G26" s="5"/>
      <c r="H26" s="5"/>
      <c r="I26" s="5"/>
      <c r="J26" s="5"/>
      <c r="K26" s="5"/>
    </row>
    <row r="27" spans="1:12" ht="15.6" x14ac:dyDescent="0.25">
      <c r="B27" s="100" t="s">
        <v>79</v>
      </c>
      <c r="C27" s="100"/>
      <c r="D27" s="100"/>
      <c r="E27" s="100"/>
      <c r="F27" s="100"/>
      <c r="G27" s="104" t="s">
        <v>35</v>
      </c>
      <c r="H27" s="105"/>
      <c r="I27" s="95" t="s">
        <v>36</v>
      </c>
      <c r="J27" s="95"/>
      <c r="K27" s="95"/>
    </row>
    <row r="28" spans="1:12" x14ac:dyDescent="0.25">
      <c r="B28" s="29" t="s">
        <v>37</v>
      </c>
      <c r="C28" s="30" t="s">
        <v>38</v>
      </c>
      <c r="D28" s="30" t="s">
        <v>39</v>
      </c>
      <c r="E28" s="86" t="s">
        <v>40</v>
      </c>
      <c r="F28" s="86"/>
      <c r="G28" s="30" t="s">
        <v>41</v>
      </c>
      <c r="H28" s="101" t="s">
        <v>42</v>
      </c>
      <c r="I28" s="102"/>
      <c r="J28" s="102"/>
      <c r="K28" s="103"/>
    </row>
    <row r="29" spans="1:12" x14ac:dyDescent="0.25">
      <c r="B29" s="9" t="s">
        <v>43</v>
      </c>
      <c r="C29" s="10">
        <f>IF(AND(C21&lt;&gt;"Yes",(ROUND(B21/0.5,0)*0.5)&lt;15),ROUND(B21/0.5,0)*0.5,0)+IF(AND(C22&lt;&gt;"Yes",ROUND(B22/0.5,0)*0.5&lt;15),ROUND(B22/0.5,0)*0.5,0)+IF(AND(C23&lt;&gt;"Yes",ROUND(B23/0.5,0)*0.5&lt;15),ROUND(B23/0.5,0)*0.5,0)</f>
        <v>0</v>
      </c>
      <c r="D29" s="11">
        <f>H25</f>
        <v>138</v>
      </c>
      <c r="E29" s="133">
        <f>IFERROR(C29*D29,0)</f>
        <v>0</v>
      </c>
      <c r="F29" s="133"/>
      <c r="G29" s="28"/>
      <c r="H29" s="134"/>
      <c r="I29" s="135"/>
      <c r="J29" s="135"/>
      <c r="K29" s="136"/>
    </row>
    <row r="30" spans="1:12" hidden="1" x14ac:dyDescent="0.25">
      <c r="B30" s="9" t="s">
        <v>44</v>
      </c>
      <c r="C30" s="12"/>
      <c r="D30" s="11">
        <f>I25</f>
        <v>0</v>
      </c>
      <c r="E30" s="133">
        <f>IFERROR(C30*D30,0)</f>
        <v>0</v>
      </c>
      <c r="F30" s="133"/>
      <c r="G30" s="28"/>
      <c r="H30" s="134"/>
      <c r="I30" s="135"/>
      <c r="J30" s="135"/>
      <c r="K30" s="136"/>
    </row>
    <row r="31" spans="1:12" x14ac:dyDescent="0.25">
      <c r="B31" s="9" t="s">
        <v>45</v>
      </c>
      <c r="C31" s="10">
        <f>IF($C$21="Yes",(ROUND($B$21/0.5,0)*0.5),0)+IF($C$22="Yes",(ROUND($B$22/0.5,0)*0.5),0)+IF($C$23="Yes",(ROUND($B$23/0.5,0)*0.5),0)</f>
        <v>0</v>
      </c>
      <c r="D31" s="11">
        <f>J25</f>
        <v>138</v>
      </c>
      <c r="E31" s="133">
        <f>IFERROR(C31*D31,0)</f>
        <v>0</v>
      </c>
      <c r="F31" s="133"/>
      <c r="G31" s="28"/>
      <c r="H31" s="134"/>
      <c r="I31" s="135"/>
      <c r="J31" s="135"/>
      <c r="K31" s="136"/>
    </row>
    <row r="32" spans="1:12" x14ac:dyDescent="0.25">
      <c r="B32" s="9" t="s">
        <v>46</v>
      </c>
      <c r="C32" s="10">
        <f>ROUND(E21/0.5,0)*0.5</f>
        <v>0</v>
      </c>
      <c r="D32" s="11">
        <f>K25</f>
        <v>138</v>
      </c>
      <c r="E32" s="133">
        <f>E21*D32</f>
        <v>0</v>
      </c>
      <c r="F32" s="133"/>
      <c r="G32" s="28"/>
      <c r="H32" s="134"/>
      <c r="I32" s="135"/>
      <c r="J32" s="135"/>
      <c r="K32" s="136"/>
    </row>
    <row r="33" spans="2:11" x14ac:dyDescent="0.25">
      <c r="B33" s="147" t="s">
        <v>47</v>
      </c>
      <c r="C33" s="147"/>
      <c r="D33" s="147"/>
      <c r="E33" s="148">
        <f>SUM(E29:F32)</f>
        <v>0</v>
      </c>
      <c r="F33" s="148"/>
      <c r="G33" s="29"/>
      <c r="H33" s="134"/>
      <c r="I33" s="135"/>
      <c r="J33" s="135"/>
      <c r="K33" s="136"/>
    </row>
    <row r="34" spans="2:11" x14ac:dyDescent="0.25">
      <c r="B34" s="5"/>
      <c r="C34" s="5"/>
      <c r="D34" s="5"/>
      <c r="E34" s="5"/>
      <c r="F34" s="5"/>
      <c r="G34" s="5"/>
      <c r="H34" s="5"/>
      <c r="I34" s="5"/>
      <c r="J34" s="5"/>
      <c r="K34" s="5"/>
    </row>
    <row r="35" spans="2:11" ht="15" customHeight="1" x14ac:dyDescent="0.25">
      <c r="B35" s="146" t="s">
        <v>48</v>
      </c>
      <c r="C35" s="146"/>
      <c r="D35" s="146"/>
      <c r="E35" s="146"/>
      <c r="F35" s="146"/>
      <c r="G35" s="104" t="s">
        <v>35</v>
      </c>
      <c r="H35" s="105"/>
      <c r="I35" s="95" t="s">
        <v>49</v>
      </c>
      <c r="J35" s="95"/>
      <c r="K35" s="95"/>
    </row>
    <row r="36" spans="2:11" x14ac:dyDescent="0.25">
      <c r="B36" s="138" t="s">
        <v>50</v>
      </c>
      <c r="C36" s="138"/>
      <c r="D36" s="138"/>
      <c r="E36" s="86" t="s">
        <v>40</v>
      </c>
      <c r="F36" s="86"/>
      <c r="G36" s="30" t="s">
        <v>51</v>
      </c>
      <c r="H36" s="138" t="s">
        <v>42</v>
      </c>
      <c r="I36" s="138"/>
      <c r="J36" s="138"/>
      <c r="K36" s="138"/>
    </row>
    <row r="37" spans="2:11" ht="14.4" x14ac:dyDescent="0.3">
      <c r="B37" s="141" t="s">
        <v>52</v>
      </c>
      <c r="C37" s="141"/>
      <c r="D37" s="13" t="s">
        <v>53</v>
      </c>
      <c r="E37" s="123"/>
      <c r="F37" s="123"/>
      <c r="G37" s="31"/>
      <c r="H37" s="113"/>
      <c r="I37" s="114"/>
      <c r="J37" s="114"/>
      <c r="K37" s="115"/>
    </row>
    <row r="38" spans="2:11" x14ac:dyDescent="0.25">
      <c r="B38" s="14" t="s">
        <v>54</v>
      </c>
      <c r="C38" s="34"/>
      <c r="D38" s="35" t="str">
        <f>Lists!I2</f>
        <v xml:space="preserve"> @ 0.66/km</v>
      </c>
      <c r="E38" s="109">
        <f>C38*Lists!I3</f>
        <v>0</v>
      </c>
      <c r="F38" s="109"/>
      <c r="G38" s="31"/>
      <c r="H38" s="113"/>
      <c r="I38" s="114"/>
      <c r="J38" s="114"/>
      <c r="K38" s="115"/>
    </row>
    <row r="39" spans="2:11" x14ac:dyDescent="0.25">
      <c r="B39" s="117" t="s">
        <v>55</v>
      </c>
      <c r="C39" s="117"/>
      <c r="D39" s="117"/>
      <c r="E39" s="116"/>
      <c r="F39" s="116"/>
      <c r="G39" s="31"/>
      <c r="H39" s="113"/>
      <c r="I39" s="114"/>
      <c r="J39" s="114"/>
      <c r="K39" s="115"/>
    </row>
    <row r="40" spans="2:11" x14ac:dyDescent="0.25">
      <c r="B40" s="117" t="s">
        <v>56</v>
      </c>
      <c r="C40" s="117"/>
      <c r="D40" s="117"/>
      <c r="E40" s="116"/>
      <c r="F40" s="116"/>
      <c r="G40" s="31"/>
      <c r="H40" s="113"/>
      <c r="I40" s="114"/>
      <c r="J40" s="114"/>
      <c r="K40" s="115"/>
    </row>
    <row r="41" spans="2:11" ht="15" customHeight="1" x14ac:dyDescent="0.25">
      <c r="B41" s="117" t="s">
        <v>57</v>
      </c>
      <c r="C41" s="117"/>
      <c r="D41" s="33"/>
      <c r="E41" s="116"/>
      <c r="F41" s="116"/>
      <c r="G41" s="31"/>
      <c r="H41" s="113"/>
      <c r="I41" s="114"/>
      <c r="J41" s="114"/>
      <c r="K41" s="115"/>
    </row>
    <row r="42" spans="2:11" x14ac:dyDescent="0.25">
      <c r="B42" s="110" t="s">
        <v>58</v>
      </c>
      <c r="C42" s="111"/>
      <c r="D42" s="112"/>
      <c r="E42" s="116"/>
      <c r="F42" s="116"/>
      <c r="G42" s="31"/>
      <c r="H42" s="113"/>
      <c r="I42" s="114"/>
      <c r="J42" s="114"/>
      <c r="K42" s="115"/>
    </row>
    <row r="43" spans="2:11" ht="40.200000000000003" x14ac:dyDescent="0.25">
      <c r="B43" s="14" t="s">
        <v>59</v>
      </c>
      <c r="C43" s="137"/>
      <c r="D43" s="137"/>
      <c r="E43" s="116"/>
      <c r="F43" s="116"/>
      <c r="G43" s="31"/>
      <c r="H43" s="113"/>
      <c r="I43" s="114"/>
      <c r="J43" s="114"/>
      <c r="K43" s="115"/>
    </row>
    <row r="44" spans="2:11" x14ac:dyDescent="0.25">
      <c r="B44" s="130" t="s">
        <v>60</v>
      </c>
      <c r="C44" s="130"/>
      <c r="D44" s="130"/>
      <c r="E44" s="131">
        <f>SUM(E37:F43)</f>
        <v>0</v>
      </c>
      <c r="F44" s="132"/>
      <c r="G44" s="32"/>
      <c r="H44" s="113"/>
      <c r="I44" s="114"/>
      <c r="J44" s="114"/>
      <c r="K44" s="115"/>
    </row>
    <row r="45" spans="2:11" ht="15" customHeight="1" x14ac:dyDescent="0.25">
      <c r="B45" s="130" t="s">
        <v>61</v>
      </c>
      <c r="C45" s="130"/>
      <c r="D45" s="130"/>
      <c r="E45" s="131">
        <f>E44+E33</f>
        <v>0</v>
      </c>
      <c r="F45" s="132"/>
      <c r="G45" s="32"/>
      <c r="H45" s="113"/>
      <c r="I45" s="114"/>
      <c r="J45" s="114"/>
      <c r="K45" s="115"/>
    </row>
    <row r="46" spans="2:11" ht="8.25" customHeight="1" x14ac:dyDescent="0.25">
      <c r="C46"/>
      <c r="D46"/>
      <c r="E46"/>
      <c r="F46"/>
      <c r="G46"/>
      <c r="H46"/>
      <c r="I46"/>
      <c r="J46"/>
      <c r="K46"/>
    </row>
    <row r="47" spans="2:11" ht="30.6" customHeight="1" x14ac:dyDescent="0.25">
      <c r="B47" s="53" t="s">
        <v>62</v>
      </c>
      <c r="C47" s="139"/>
      <c r="D47" s="140"/>
      <c r="E47" s="140"/>
      <c r="F47" s="140"/>
      <c r="G47" s="140"/>
      <c r="H47" s="140"/>
      <c r="I47" s="140"/>
      <c r="J47" s="140"/>
      <c r="K47" s="54" t="s">
        <v>63</v>
      </c>
    </row>
    <row r="48" spans="2:11" ht="5.25" customHeight="1" x14ac:dyDescent="0.25"/>
    <row r="49" spans="1:11" ht="12" customHeight="1" x14ac:dyDescent="0.25">
      <c r="B49" s="127" t="s">
        <v>64</v>
      </c>
      <c r="C49" s="128"/>
      <c r="D49" s="128"/>
      <c r="E49" s="128"/>
      <c r="F49" s="128"/>
      <c r="G49" s="128"/>
      <c r="H49" s="128"/>
      <c r="I49" s="128"/>
      <c r="J49" s="128"/>
      <c r="K49" s="129"/>
    </row>
    <row r="50" spans="1:11" x14ac:dyDescent="0.25">
      <c r="B50" s="118"/>
      <c r="C50" s="118"/>
      <c r="D50" s="118"/>
      <c r="E50" s="118"/>
      <c r="F50" s="118"/>
      <c r="G50" s="118"/>
      <c r="H50" s="118"/>
      <c r="I50" s="118"/>
      <c r="J50" s="118"/>
      <c r="K50" s="118"/>
    </row>
    <row r="51" spans="1:11" ht="4.5" customHeight="1" x14ac:dyDescent="0.25">
      <c r="A51" s="51"/>
    </row>
    <row r="52" spans="1:11" s="17" customFormat="1" x14ac:dyDescent="0.25">
      <c r="A52" s="4"/>
      <c r="B52" s="15" t="s">
        <v>65</v>
      </c>
      <c r="C52" s="16"/>
      <c r="D52" s="143"/>
      <c r="E52" s="143"/>
      <c r="F52" s="143"/>
      <c r="G52" s="143"/>
      <c r="H52" s="143"/>
      <c r="I52" s="143"/>
      <c r="J52" s="143"/>
      <c r="K52" s="143"/>
    </row>
    <row r="53" spans="1:11" s="17" customFormat="1" x14ac:dyDescent="0.25">
      <c r="A53" s="4"/>
      <c r="B53" s="27" t="s">
        <v>66</v>
      </c>
      <c r="C53" s="52"/>
      <c r="D53" s="52"/>
      <c r="E53" s="52"/>
      <c r="F53" s="52"/>
      <c r="G53" s="52"/>
      <c r="H53" s="51"/>
      <c r="I53" s="51"/>
      <c r="J53" s="51"/>
      <c r="K53" s="16"/>
    </row>
    <row r="54" spans="1:11" ht="14.25" customHeight="1" x14ac:dyDescent="0.25">
      <c r="B54" s="145" t="s">
        <v>67</v>
      </c>
      <c r="C54" s="145"/>
      <c r="D54" s="145"/>
      <c r="E54" s="145"/>
      <c r="F54" s="145"/>
      <c r="G54" s="145"/>
      <c r="H54" s="145"/>
      <c r="I54" s="145"/>
      <c r="J54" s="145"/>
      <c r="K54" s="145"/>
    </row>
    <row r="55" spans="1:11" ht="14.25" customHeight="1" x14ac:dyDescent="0.25">
      <c r="B55" s="50" t="s">
        <v>68</v>
      </c>
      <c r="C55" s="51"/>
      <c r="D55" s="51"/>
      <c r="E55" s="51"/>
      <c r="F55" s="51"/>
      <c r="G55" s="51"/>
      <c r="H55" s="51"/>
      <c r="I55" s="122"/>
      <c r="J55" s="122"/>
      <c r="K55" s="122"/>
    </row>
    <row r="56" spans="1:11" ht="26.25" customHeight="1" x14ac:dyDescent="0.25">
      <c r="B56" s="52" t="s">
        <v>69</v>
      </c>
      <c r="C56" s="122" t="s">
        <v>70</v>
      </c>
      <c r="D56" s="122"/>
      <c r="E56" s="122"/>
      <c r="F56" s="122"/>
      <c r="G56" s="122"/>
      <c r="H56" s="122"/>
      <c r="I56" s="122"/>
      <c r="J56" s="122"/>
      <c r="K56" s="122"/>
    </row>
    <row r="57" spans="1:11" ht="11.25" customHeight="1" x14ac:dyDescent="0.25">
      <c r="B57" s="144"/>
      <c r="C57" s="144"/>
      <c r="D57" s="144"/>
      <c r="E57" s="144"/>
      <c r="F57" s="144"/>
      <c r="G57" s="144"/>
      <c r="H57" s="144"/>
      <c r="I57" s="144"/>
      <c r="J57" s="144"/>
      <c r="K57" s="144"/>
    </row>
    <row r="58" spans="1:11" ht="14.25" customHeight="1" x14ac:dyDescent="0.25">
      <c r="A58" s="51"/>
      <c r="B58" s="122" t="s">
        <v>71</v>
      </c>
      <c r="C58" s="122"/>
      <c r="D58" s="122"/>
      <c r="E58" s="122"/>
      <c r="F58" s="122"/>
      <c r="G58" s="122"/>
      <c r="H58" s="122"/>
      <c r="I58" s="122"/>
      <c r="J58" s="122"/>
      <c r="K58" s="122"/>
    </row>
    <row r="59" spans="1:11" ht="14.25" customHeight="1" x14ac:dyDescent="0.25">
      <c r="A59" s="51"/>
      <c r="B59" s="122" t="s">
        <v>72</v>
      </c>
      <c r="C59" s="122"/>
      <c r="D59" s="122"/>
      <c r="E59" s="122"/>
      <c r="F59" s="122"/>
      <c r="G59" s="122"/>
      <c r="H59" s="122"/>
      <c r="I59" s="122"/>
      <c r="J59" s="122"/>
      <c r="K59" s="122"/>
    </row>
    <row r="60" spans="1:11" ht="14.25" customHeight="1" x14ac:dyDescent="0.25">
      <c r="A60" s="51"/>
      <c r="B60" s="142" t="s">
        <v>73</v>
      </c>
      <c r="C60" s="142"/>
      <c r="D60" s="142"/>
      <c r="E60" s="142"/>
      <c r="F60" s="142"/>
      <c r="G60" s="142"/>
      <c r="H60" s="142"/>
      <c r="I60" s="142"/>
      <c r="J60" s="142"/>
      <c r="K60" s="142"/>
    </row>
    <row r="61" spans="1:11" ht="14.25" customHeight="1" x14ac:dyDescent="0.2">
      <c r="I61" s="124" t="s">
        <v>125</v>
      </c>
      <c r="J61" s="124"/>
      <c r="K61" s="124"/>
    </row>
    <row r="62" spans="1:11" ht="15" x14ac:dyDescent="0.25">
      <c r="B62" s="175" t="s">
        <v>74</v>
      </c>
      <c r="C62" s="175"/>
      <c r="D62" s="175"/>
      <c r="E62" s="175"/>
      <c r="F62" s="175"/>
    </row>
  </sheetData>
  <sheetProtection algorithmName="SHA-512" hashValue="tz6oRNduMd00BNBkThyAOcgiED9Vhgd+eguYVSR9vmyBZQucjpbJf/VI55fgR/wviUaJnfLhpsm9Nw5zjHNklA==" saltValue="ntRIue/6kP+pNdmXBjnItA==" spinCount="100000" sheet="1" objects="1" scenarios="1" selectLockedCells="1"/>
  <protectedRanges>
    <protectedRange algorithmName="SHA-512" hashValue="N4UqBwLSmPwHxGfv5kT6DBy1KVASZRnStCJM+vJ54TCJczE/x6Fkjx6v4kiPTJF896mfuyonjAvHBPATJL3l0Q==" saltValue="6pLyYI9wZkjeeVqwZi9bvA==" spinCount="100000" sqref="I7" name="Click Here"/>
  </protectedRanges>
  <mergeCells count="102">
    <mergeCell ref="B62:F62"/>
    <mergeCell ref="C56:K56"/>
    <mergeCell ref="B57:K57"/>
    <mergeCell ref="B58:K58"/>
    <mergeCell ref="B59:K59"/>
    <mergeCell ref="B60:K60"/>
    <mergeCell ref="I61:K61"/>
    <mergeCell ref="I55:K55"/>
    <mergeCell ref="B44:D44"/>
    <mergeCell ref="E44:F44"/>
    <mergeCell ref="H44:K44"/>
    <mergeCell ref="B45:D45"/>
    <mergeCell ref="E45:F45"/>
    <mergeCell ref="H45:K45"/>
    <mergeCell ref="C47:J47"/>
    <mergeCell ref="B49:K49"/>
    <mergeCell ref="B50:K50"/>
    <mergeCell ref="D52:K52"/>
    <mergeCell ref="B54:K54"/>
    <mergeCell ref="B42:D42"/>
    <mergeCell ref="E42:F42"/>
    <mergeCell ref="H42:K42"/>
    <mergeCell ref="C43:D43"/>
    <mergeCell ref="E43:F43"/>
    <mergeCell ref="H43:K43"/>
    <mergeCell ref="B40:D40"/>
    <mergeCell ref="E40:F40"/>
    <mergeCell ref="H40:K40"/>
    <mergeCell ref="B41:C41"/>
    <mergeCell ref="E41:F41"/>
    <mergeCell ref="H41:K41"/>
    <mergeCell ref="B39:D39"/>
    <mergeCell ref="E39:F39"/>
    <mergeCell ref="H39:K39"/>
    <mergeCell ref="B35:F35"/>
    <mergeCell ref="G35:H35"/>
    <mergeCell ref="I35:K35"/>
    <mergeCell ref="B36:D36"/>
    <mergeCell ref="E36:F36"/>
    <mergeCell ref="H36:K36"/>
    <mergeCell ref="B37:C37"/>
    <mergeCell ref="E37:F37"/>
    <mergeCell ref="H37:K37"/>
    <mergeCell ref="E38:F38"/>
    <mergeCell ref="H38:K38"/>
    <mergeCell ref="E31:F31"/>
    <mergeCell ref="H31:K31"/>
    <mergeCell ref="E32:F32"/>
    <mergeCell ref="H32:K32"/>
    <mergeCell ref="B33:D33"/>
    <mergeCell ref="E33:F33"/>
    <mergeCell ref="H33:K33"/>
    <mergeCell ref="E28:F28"/>
    <mergeCell ref="H28:K28"/>
    <mergeCell ref="E29:F29"/>
    <mergeCell ref="H29:K29"/>
    <mergeCell ref="E30:F30"/>
    <mergeCell ref="H30:K30"/>
    <mergeCell ref="B27:F27"/>
    <mergeCell ref="G27:H27"/>
    <mergeCell ref="I27:K27"/>
    <mergeCell ref="B19:K19"/>
    <mergeCell ref="C20:D20"/>
    <mergeCell ref="F20:G20"/>
    <mergeCell ref="H20:K20"/>
    <mergeCell ref="C21:D21"/>
    <mergeCell ref="F21:G21"/>
    <mergeCell ref="H21:K21"/>
    <mergeCell ref="C22:D22"/>
    <mergeCell ref="H22:K22"/>
    <mergeCell ref="C23:D23"/>
    <mergeCell ref="C24:G24"/>
    <mergeCell ref="C25:G25"/>
    <mergeCell ref="B17:K17"/>
    <mergeCell ref="B10:F10"/>
    <mergeCell ref="G10:H10"/>
    <mergeCell ref="I10:J10"/>
    <mergeCell ref="B11:F11"/>
    <mergeCell ref="G11:H11"/>
    <mergeCell ref="I11:J11"/>
    <mergeCell ref="B12:K12"/>
    <mergeCell ref="B13:K13"/>
    <mergeCell ref="B14:K14"/>
    <mergeCell ref="D15:K15"/>
    <mergeCell ref="B16:K16"/>
    <mergeCell ref="B9:F9"/>
    <mergeCell ref="G9:H9"/>
    <mergeCell ref="I9:J9"/>
    <mergeCell ref="C1:K1"/>
    <mergeCell ref="C2:K2"/>
    <mergeCell ref="C3:K3"/>
    <mergeCell ref="C4:K4"/>
    <mergeCell ref="B8:F8"/>
    <mergeCell ref="G8:H8"/>
    <mergeCell ref="I8:J8"/>
    <mergeCell ref="I5:K5"/>
    <mergeCell ref="F6:H6"/>
    <mergeCell ref="E7:H7"/>
    <mergeCell ref="I6:K6"/>
    <mergeCell ref="I7:K7"/>
    <mergeCell ref="C6:D6"/>
    <mergeCell ref="B7:D7"/>
  </mergeCells>
  <conditionalFormatting sqref="H20">
    <cfRule type="expression" dxfId="2" priority="3">
      <formula>$F$21&lt;&gt;"Other"</formula>
    </cfRule>
  </conditionalFormatting>
  <conditionalFormatting sqref="I7">
    <cfRule type="containsText" dxfId="1" priority="1" operator="containsText" text="Click Here">
      <formula>NOT(ISERROR(SEARCH("Click Here",I7)))</formula>
    </cfRule>
  </conditionalFormatting>
  <conditionalFormatting sqref="K9:K11">
    <cfRule type="expression" dxfId="0" priority="2">
      <formula>$I$9&lt;=0</formula>
    </cfRule>
  </conditionalFormatting>
  <dataValidations count="16">
    <dataValidation allowBlank="1" sqref="D15" xr:uid="{8CF08886-93ED-4AD8-83A0-3D7D50FA99C3}"/>
    <dataValidation allowBlank="1" showErrorMessage="1" sqref="K47" xr:uid="{3EE988EC-524F-4C9A-9CA2-A755FF8618BF}"/>
    <dataValidation allowBlank="1" showInputMessage="1" showErrorMessage="1" promptTitle="Capacity/Reason for Attendance:" prompt="If you were not a member of the group that was meeting and your claim will be charged to a different OMA group, please let us know your capacity or reason for attending.  Used for chargeback and auditing purposes. " sqref="H21:H22 I21:K21" xr:uid="{A763320A-051B-41B4-AFE2-EAE98E733851}"/>
    <dataValidation type="list" allowBlank="1" showErrorMessage="1" promptTitle="Select Role" prompt="If you were the meeting chair OR you represented another OMA group at this meeting. Please click the drop arrow to select your role." sqref="F22:G22" xr:uid="{B652C065-DA44-4796-9513-B2282473F48D}">
      <formula1>Roles</formula1>
    </dataValidation>
    <dataValidation allowBlank="1" showErrorMessage="1" promptTitle="Select Group" prompt="Designated groups receive a 25% premium for service.  If this meeting was for a designated group, please click the drop arrow at the right of this cell to select the group." sqref="C25:G25" xr:uid="{245D8672-053F-440B-9F85-948FBF6FF2D4}"/>
    <dataValidation type="decimal" errorStyle="information" operator="lessThanOrEqual" allowBlank="1" showInputMessage="1" errorTitle="Did you have more than one meal?" error="A maximum of $80 can be charged for each meal including gratuity and taxes.  Please do not enter more than $80 unless you are submitting expenses for more than one day." sqref="E42:F42" xr:uid="{E615344E-F14F-47E2-9358-E2857BF34727}">
      <formula1>80</formula1>
    </dataValidation>
    <dataValidation type="list" allowBlank="1" showInputMessage="1" showErrorMessage="1" promptTitle="Teleconference Honorarium" prompt="Click drop arrow at right of this cell to select YES if you attended by teleconference." sqref="C21:D22" xr:uid="{055B709A-88FC-489F-9FF1-9C2F5B95D294}">
      <formula1>"Yes,No"</formula1>
    </dataValidation>
    <dataValidation type="list" errorStyle="information" allowBlank="1" showInputMessage="1" showErrorMessage="1" errorTitle="Is this the correct time?" error="Time must be SELECTED from the list OR TYPED in with a : (colon) or with AM / PM. _x000a__x000a_Otherwise, Excel won't calculate the time correctly." promptTitle="Select Time" prompt="Select time from list or enter your time with a colon and\or with AM or PM (e.g. 10 AM or 10:00)" sqref="G9:J11" xr:uid="{F8931569-C66E-4103-8903-C84BFE79F16D}">
      <formula1>Times</formula1>
    </dataValidation>
    <dataValidation type="list" allowBlank="1" showErrorMessage="1" promptTitle="Teleconference Honoraria" prompt="If you attend a meeting via teleconference, the hourly teleconference rates will always apply (rather than half-day rates).  Please ensure the Total Hours Attended box shows the correct number of hours you attended by teleconference._x000a_" sqref="C23:D23" xr:uid="{9BAD0403-3A22-43DE-A889-8221076A1505}">
      <formula1>"Yes,No"</formula1>
    </dataValidation>
    <dataValidation type="list" allowBlank="1" showInputMessage="1" showErrorMessage="1" sqref="F23" xr:uid="{2B11FC36-08E2-4484-AC4B-23D3A6AE065A}">
      <formula1>Roles</formula1>
    </dataValidation>
    <dataValidation type="list" allowBlank="1" showInputMessage="1" showErrorMessage="1" promptTitle="Select Option" prompt="Honorarium rates change based on service.  If you have served more than 15.5 days since January, please click the drop arrow at the right of this cell to select your service level." sqref="B25" xr:uid="{AB36C3E2-D372-4F3D-9992-9ABDA935E7CE}">
      <formula1>DaysServed</formula1>
    </dataValidation>
    <dataValidation type="decimal" errorStyle="warning" allowBlank="1" showInputMessage="1" showErrorMessage="1" errorTitle="Longer than meeting" error="This was longer than the meeting.  Honoraria can only be claimed for the meeting duration._x000a_" sqref="B21:B23" xr:uid="{8E52F593-14BA-4FF2-8314-017872C23BE1}">
      <formula1>0</formula1>
      <formula2>($I$9-$G$9)*24</formula2>
    </dataValidation>
    <dataValidation type="whole" operator="lessThanOrEqual" allowBlank="1" showInputMessage="1" showErrorMessage="1" sqref="D41" xr:uid="{58AA1FBF-DC1F-4BDB-BE22-BBA7BE1B2922}">
      <formula1>15</formula1>
    </dataValidation>
    <dataValidation type="list" allowBlank="1" showInputMessage="1" showErrorMessage="1" sqref="D37" xr:uid="{81643CA1-15C3-4B8F-9D8D-0D9CAFDA0B8E}">
      <formula1>"Air,Bus,Train,Flight Pass"</formula1>
    </dataValidation>
    <dataValidation type="decimal" errorStyle="warning" operator="lessThanOrEqual" allowBlank="1" errorTitle="Exceeds Maximum Reimbursment" error="the maximum reimbursement rate per night is $231.65 (with taxes)" sqref="E41:F41" xr:uid="{1BFB8FEE-8834-4CCC-A071-C72B5977B02E}">
      <formula1>D41*231.65</formula1>
    </dataValidation>
    <dataValidation allowBlank="1" showInputMessage="1" sqref="E40:F40" xr:uid="{2F72F7C3-BFE2-41B5-B29A-8EA28F4AB664}"/>
  </dataValidations>
  <hyperlinks>
    <hyperlink ref="B62:F62" location="'Policy - Constituency'!A1" display="Click here to view Claim Guidelines" xr:uid="{771A9E09-B540-43B6-A960-F543AD986957}"/>
    <hyperlink ref="B60" r:id="rId1" xr:uid="{5828952C-F458-4E97-84F9-E63F304ABD26}"/>
    <hyperlink ref="I7:K7" location="'Member Honoraria&amp;Expense Form'!I7" display="'Member Honoraria&amp;Expense Form'!I7" xr:uid="{872792F8-8975-489C-A699-7282C8E87675}"/>
  </hyperlinks>
  <printOptions horizontalCentered="1"/>
  <pageMargins left="0.19685039370078741" right="0.19685039370078741" top="0.31496062992125984" bottom="0.19685039370078741" header="0.31496062992125984" footer="0.31496062992125984"/>
  <pageSetup scale="89" orientation="portrait" r:id="rId2"/>
  <ignoredErrors>
    <ignoredError sqref="I7" unlockedFormula="1"/>
  </ignoredErrors>
  <drawing r:id="rId3"/>
  <legacyDrawing r:id="rId4"/>
  <picture r:id="rId5"/>
  <extLst>
    <ext xmlns:x14="http://schemas.microsoft.com/office/spreadsheetml/2009/9/main" uri="{CCE6A557-97BC-4b89-ADB6-D9C93CAAB3DF}">
      <x14:dataValidations xmlns:xm="http://schemas.microsoft.com/office/excel/2006/main" count="4">
        <x14:dataValidation type="list" allowBlank="1" showErrorMessage="1" promptTitle="Select Role" prompt="If you were the meeting chair OR you represented another OMA group at this meeting. Please click the drop arrow to select your role." xr:uid="{B1F44D6B-ECF4-41A8-B67A-2E8D8F76A900}">
          <x14:formula1>
            <xm:f>Lists!$C$59:$C$60</xm:f>
          </x14:formula1>
          <xm:sqref>F21:G21</xm:sqref>
        </x14:dataValidation>
        <x14:dataValidation type="list" allowBlank="1" showErrorMessage="1" xr:uid="{53D0CC0A-B40C-4B81-A760-A7ED3A2C06CE}">
          <x14:formula1>
            <xm:f>Lists!$C$21:$C$29</xm:f>
          </x14:formula1>
          <xm:sqref>C47:J47</xm:sqref>
        </x14:dataValidation>
        <x14:dataValidation type="list" allowBlank="1" xr:uid="{B6AC57B8-53C5-4AEF-B45A-839BC185509D}">
          <x14:formula1>
            <xm:f>Lists!$E$9:$E$12</xm:f>
          </x14:formula1>
          <xm:sqref>B15</xm:sqref>
        </x14:dataValidation>
        <x14:dataValidation type="list" showInputMessage="1" showErrorMessage="1" xr:uid="{5E12FFB0-A8D9-4FB5-A458-66F354BDBBAD}">
          <x14:formula1>
            <xm:f>Lists!$K$2:$K$3</xm:f>
          </x14:formula1>
          <xm:sqref>I6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97FC9-D42D-4774-96E5-3FC86B956C3E}">
  <sheetPr codeName="Sheet3"/>
  <dimension ref="A1"/>
  <sheetViews>
    <sheetView topLeftCell="C28" zoomScale="110" zoomScaleNormal="110" workbookViewId="0">
      <selection activeCell="R47" sqref="R47"/>
    </sheetView>
  </sheetViews>
  <sheetFormatPr defaultColWidth="9" defaultRowHeight="13.8" x14ac:dyDescent="0.25"/>
  <cols>
    <col min="1" max="16384" width="9" style="62"/>
  </cols>
  <sheetData/>
  <sheetProtection algorithmName="SHA-512" hashValue="zDHh6dtd/mZ9TAx1pRQ0/gVxI9kN/tAXU2IWBlJcoHe+SjEvxEJzLnd+ru22wls/qp8DCoRjAO58PtmWY/2SdQ==" saltValue="UBop7hu16LOLPIN9HVsfeQ==" spinCount="100000" sheet="1" objects="1" scenarios="1" selectLockedCells="1" selectUn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EDF51-6C80-49D2-972D-0B5AB17A5571}">
  <sheetPr codeName="Sheet6"/>
  <dimension ref="A1"/>
  <sheetViews>
    <sheetView topLeftCell="A4" workbookViewId="0">
      <selection activeCell="S65" sqref="S65"/>
    </sheetView>
  </sheetViews>
  <sheetFormatPr defaultColWidth="9" defaultRowHeight="13.8" x14ac:dyDescent="0.25"/>
  <cols>
    <col min="1" max="16384" width="9" style="61"/>
  </cols>
  <sheetData/>
  <sheetProtection algorithmName="SHA-512" hashValue="CyWFssOyXhnlt5gGDpFRVAJRrEkzZhRX7qDBQMs/raG+1v3FzHJOmWLlnlGpyWJp1ZWBcQdwy2vrIwzJFuh6/Q==" saltValue="4UZ9y1MwmVpRCeGLSxjfSQ==" spinCount="100000" sheet="1" objects="1" scenarios="1" selectLockedCells="1" selectUnlockedCell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60"/>
  <sheetViews>
    <sheetView zoomScaleNormal="100" workbookViewId="0">
      <selection activeCell="O16" sqref="O16"/>
    </sheetView>
  </sheetViews>
  <sheetFormatPr defaultRowHeight="13.8" x14ac:dyDescent="0.25"/>
  <cols>
    <col min="3" max="3" width="34.59765625" customWidth="1"/>
    <col min="4" max="4" width="17.59765625" bestFit="1" customWidth="1"/>
    <col min="5" max="5" width="43" bestFit="1" customWidth="1"/>
    <col min="6" max="6" width="13.59765625" customWidth="1"/>
    <col min="7" max="7" width="12.09765625" customWidth="1"/>
    <col min="9" max="10" width="14" customWidth="1"/>
    <col min="11" max="11" width="9.09765625" bestFit="1" customWidth="1"/>
  </cols>
  <sheetData>
    <row r="1" spans="1:11" x14ac:dyDescent="0.25">
      <c r="A1" s="3" t="s">
        <v>80</v>
      </c>
      <c r="C1" s="3" t="s">
        <v>81</v>
      </c>
      <c r="I1" s="59" t="s">
        <v>82</v>
      </c>
    </row>
    <row r="2" spans="1:11" x14ac:dyDescent="0.25">
      <c r="A2" s="8">
        <v>0.29166666666666669</v>
      </c>
      <c r="C2" s="1" t="s">
        <v>23</v>
      </c>
      <c r="I2" s="65" t="s">
        <v>127</v>
      </c>
      <c r="K2" t="s">
        <v>76</v>
      </c>
    </row>
    <row r="3" spans="1:11" x14ac:dyDescent="0.25">
      <c r="A3" s="8">
        <v>0.3125</v>
      </c>
      <c r="C3" s="1" t="s">
        <v>83</v>
      </c>
      <c r="I3" s="65">
        <v>0.66</v>
      </c>
      <c r="K3" t="s">
        <v>22</v>
      </c>
    </row>
    <row r="4" spans="1:11" x14ac:dyDescent="0.25">
      <c r="A4" s="8">
        <v>0.33333333333333331</v>
      </c>
      <c r="C4" s="1" t="s">
        <v>84</v>
      </c>
    </row>
    <row r="5" spans="1:11" x14ac:dyDescent="0.25">
      <c r="A5" s="8">
        <v>0.35416666666666669</v>
      </c>
      <c r="C5" s="1" t="s">
        <v>85</v>
      </c>
    </row>
    <row r="6" spans="1:11" x14ac:dyDescent="0.25">
      <c r="A6" s="8">
        <v>0.375</v>
      </c>
    </row>
    <row r="7" spans="1:11" x14ac:dyDescent="0.25">
      <c r="A7" s="8">
        <v>0.39583333333333298</v>
      </c>
      <c r="C7" s="3" t="s">
        <v>86</v>
      </c>
    </row>
    <row r="8" spans="1:11" x14ac:dyDescent="0.25">
      <c r="A8" s="8">
        <v>0.41666666666666702</v>
      </c>
      <c r="C8" s="1" t="s">
        <v>33</v>
      </c>
      <c r="E8" s="3" t="s">
        <v>87</v>
      </c>
    </row>
    <row r="9" spans="1:11" x14ac:dyDescent="0.25">
      <c r="A9" s="8">
        <v>0.4375</v>
      </c>
      <c r="C9" s="1" t="s">
        <v>88</v>
      </c>
      <c r="E9" s="1" t="s">
        <v>13</v>
      </c>
    </row>
    <row r="10" spans="1:11" x14ac:dyDescent="0.25">
      <c r="A10" s="8">
        <v>0.45833333333333298</v>
      </c>
      <c r="C10" s="1" t="s">
        <v>89</v>
      </c>
      <c r="E10" s="1" t="s">
        <v>90</v>
      </c>
    </row>
    <row r="11" spans="1:11" x14ac:dyDescent="0.25">
      <c r="A11" s="8">
        <v>0.47916666666666702</v>
      </c>
      <c r="C11" s="1" t="s">
        <v>91</v>
      </c>
      <c r="E11" s="1" t="s">
        <v>92</v>
      </c>
    </row>
    <row r="12" spans="1:11" x14ac:dyDescent="0.25">
      <c r="A12" s="8">
        <v>0.5</v>
      </c>
      <c r="E12" s="1" t="s">
        <v>85</v>
      </c>
    </row>
    <row r="13" spans="1:11" x14ac:dyDescent="0.25">
      <c r="A13" s="8">
        <v>0.52083333333333304</v>
      </c>
      <c r="I13" s="176" t="s">
        <v>93</v>
      </c>
      <c r="J13" s="176"/>
    </row>
    <row r="14" spans="1:11" x14ac:dyDescent="0.25">
      <c r="A14" s="8">
        <v>0.54166666666666596</v>
      </c>
      <c r="C14" s="3" t="s">
        <v>94</v>
      </c>
      <c r="D14" s="3" t="s">
        <v>95</v>
      </c>
      <c r="E14" s="3" t="s">
        <v>96</v>
      </c>
      <c r="F14" s="3" t="s">
        <v>97</v>
      </c>
      <c r="G14" s="3" t="s">
        <v>98</v>
      </c>
      <c r="I14" s="59" t="s">
        <v>99</v>
      </c>
      <c r="J14" s="59" t="s">
        <v>100</v>
      </c>
    </row>
    <row r="15" spans="1:11" x14ac:dyDescent="0.25">
      <c r="A15" s="8">
        <v>0.5625</v>
      </c>
      <c r="C15" s="1" t="s">
        <v>32</v>
      </c>
      <c r="D15" s="39">
        <v>138</v>
      </c>
      <c r="E15" s="36">
        <f>J15</f>
        <v>480</v>
      </c>
      <c r="F15" s="36">
        <f>D15</f>
        <v>138</v>
      </c>
      <c r="G15" s="36">
        <f>D15</f>
        <v>138</v>
      </c>
      <c r="I15" s="65">
        <v>960</v>
      </c>
      <c r="J15" s="60">
        <f>I15/2</f>
        <v>480</v>
      </c>
    </row>
    <row r="16" spans="1:11" x14ac:dyDescent="0.25">
      <c r="A16" s="8">
        <v>0.58333333333333304</v>
      </c>
      <c r="C16" s="1" t="s">
        <v>101</v>
      </c>
      <c r="D16" s="39">
        <v>168</v>
      </c>
      <c r="E16" s="36">
        <f>J16</f>
        <v>587.5</v>
      </c>
      <c r="F16" s="36">
        <f>D16</f>
        <v>168</v>
      </c>
      <c r="G16" s="36">
        <f>D16</f>
        <v>168</v>
      </c>
      <c r="I16" s="65">
        <v>1175</v>
      </c>
      <c r="J16" s="60">
        <f t="shared" ref="J16:J17" si="0">I16/2</f>
        <v>587.5</v>
      </c>
    </row>
    <row r="17" spans="1:10" x14ac:dyDescent="0.25">
      <c r="A17" s="8">
        <v>0.60416666666666596</v>
      </c>
      <c r="C17" s="1" t="s">
        <v>102</v>
      </c>
      <c r="D17" s="39">
        <v>193</v>
      </c>
      <c r="E17" s="36">
        <f>J17</f>
        <v>675</v>
      </c>
      <c r="F17" s="36">
        <f>D17</f>
        <v>193</v>
      </c>
      <c r="G17" s="36">
        <f>D17</f>
        <v>193</v>
      </c>
      <c r="I17" s="65">
        <v>1350</v>
      </c>
      <c r="J17" s="60">
        <f t="shared" si="0"/>
        <v>675</v>
      </c>
    </row>
    <row r="18" spans="1:10" x14ac:dyDescent="0.25">
      <c r="A18" s="8">
        <v>0.625</v>
      </c>
      <c r="C18" s="2"/>
    </row>
    <row r="19" spans="1:10" x14ac:dyDescent="0.25">
      <c r="A19" s="8">
        <v>0.64583333333333304</v>
      </c>
    </row>
    <row r="20" spans="1:10" x14ac:dyDescent="0.25">
      <c r="A20" s="8">
        <v>0.66666666666666596</v>
      </c>
      <c r="C20" s="3" t="s">
        <v>103</v>
      </c>
    </row>
    <row r="21" spans="1:10" x14ac:dyDescent="0.25">
      <c r="A21" s="8">
        <v>0.6875</v>
      </c>
      <c r="C21" s="1" t="s">
        <v>104</v>
      </c>
    </row>
    <row r="22" spans="1:10" x14ac:dyDescent="0.25">
      <c r="A22" s="8">
        <v>0.70833333333333304</v>
      </c>
      <c r="C22" s="1" t="s">
        <v>105</v>
      </c>
    </row>
    <row r="23" spans="1:10" x14ac:dyDescent="0.25">
      <c r="A23" s="8">
        <v>0.72916666666666596</v>
      </c>
      <c r="C23" s="1" t="s">
        <v>106</v>
      </c>
    </row>
    <row r="24" spans="1:10" x14ac:dyDescent="0.25">
      <c r="A24" s="8">
        <v>0.75</v>
      </c>
      <c r="C24" s="1" t="s">
        <v>107</v>
      </c>
    </row>
    <row r="25" spans="1:10" x14ac:dyDescent="0.25">
      <c r="A25" s="8">
        <v>0.77083333333333304</v>
      </c>
      <c r="C25" s="1" t="s">
        <v>108</v>
      </c>
    </row>
    <row r="26" spans="1:10" x14ac:dyDescent="0.25">
      <c r="A26" s="8">
        <v>0.79166666666666596</v>
      </c>
      <c r="C26" s="1" t="s">
        <v>109</v>
      </c>
    </row>
    <row r="27" spans="1:10" x14ac:dyDescent="0.25">
      <c r="A27" s="8">
        <v>0.8125</v>
      </c>
      <c r="C27" s="1" t="s">
        <v>110</v>
      </c>
    </row>
    <row r="28" spans="1:10" x14ac:dyDescent="0.25">
      <c r="A28" s="8">
        <v>0.83333333333333304</v>
      </c>
      <c r="C28" s="1" t="s">
        <v>111</v>
      </c>
    </row>
    <row r="29" spans="1:10" x14ac:dyDescent="0.25">
      <c r="A29" s="8">
        <v>0.85416666666666596</v>
      </c>
      <c r="C29" s="1" t="s">
        <v>112</v>
      </c>
    </row>
    <row r="30" spans="1:10" x14ac:dyDescent="0.25">
      <c r="A30" s="8">
        <v>0.875</v>
      </c>
      <c r="C30" s="1"/>
    </row>
    <row r="31" spans="1:10" x14ac:dyDescent="0.25">
      <c r="A31" s="8">
        <v>0.89583333333333304</v>
      </c>
    </row>
    <row r="32" spans="1:10" x14ac:dyDescent="0.25">
      <c r="A32" s="8">
        <v>0.91666666666666596</v>
      </c>
      <c r="C32" s="2" t="s">
        <v>113</v>
      </c>
      <c r="I32" s="176" t="s">
        <v>114</v>
      </c>
      <c r="J32" s="176"/>
    </row>
    <row r="33" spans="1:10" x14ac:dyDescent="0.25">
      <c r="A33" s="8">
        <v>0.937499999999999</v>
      </c>
      <c r="C33" s="3" t="s">
        <v>94</v>
      </c>
      <c r="D33" s="3" t="s">
        <v>95</v>
      </c>
      <c r="E33" s="3" t="s">
        <v>96</v>
      </c>
      <c r="F33" s="3" t="s">
        <v>97</v>
      </c>
      <c r="G33" s="3" t="s">
        <v>98</v>
      </c>
      <c r="I33" s="59" t="s">
        <v>99</v>
      </c>
      <c r="J33" s="59" t="s">
        <v>100</v>
      </c>
    </row>
    <row r="34" spans="1:10" x14ac:dyDescent="0.25">
      <c r="A34" s="8">
        <v>0.95833333333333304</v>
      </c>
      <c r="C34" s="1" t="s">
        <v>32</v>
      </c>
      <c r="D34" s="39">
        <v>173</v>
      </c>
      <c r="E34" s="36">
        <f>J34</f>
        <v>600</v>
      </c>
      <c r="F34" s="36">
        <f>D34</f>
        <v>173</v>
      </c>
      <c r="G34" s="36">
        <f>G15</f>
        <v>138</v>
      </c>
      <c r="I34" s="65">
        <v>1200</v>
      </c>
      <c r="J34" s="60">
        <f>I34/2</f>
        <v>600</v>
      </c>
    </row>
    <row r="35" spans="1:10" x14ac:dyDescent="0.25">
      <c r="A35" s="8">
        <v>0.97916666666666596</v>
      </c>
      <c r="C35" s="1" t="s">
        <v>101</v>
      </c>
      <c r="D35" s="39">
        <v>210</v>
      </c>
      <c r="E35" s="36">
        <f>J35</f>
        <v>734.5</v>
      </c>
      <c r="F35" s="36">
        <f>D35</f>
        <v>210</v>
      </c>
      <c r="G35" s="36">
        <f>G16</f>
        <v>168</v>
      </c>
      <c r="I35" s="65">
        <v>1469</v>
      </c>
      <c r="J35" s="60">
        <f t="shared" ref="J35:J36" si="1">I35/2</f>
        <v>734.5</v>
      </c>
    </row>
    <row r="36" spans="1:10" x14ac:dyDescent="0.25">
      <c r="C36" s="1" t="s">
        <v>102</v>
      </c>
      <c r="D36" s="39">
        <v>241</v>
      </c>
      <c r="E36" s="36">
        <f>J36</f>
        <v>844</v>
      </c>
      <c r="F36" s="36">
        <f>D36</f>
        <v>241</v>
      </c>
      <c r="G36" s="36">
        <f>G17</f>
        <v>193</v>
      </c>
      <c r="I36" s="65">
        <v>1688</v>
      </c>
      <c r="J36" s="60">
        <f t="shared" si="1"/>
        <v>844</v>
      </c>
    </row>
    <row r="38" spans="1:10" x14ac:dyDescent="0.25">
      <c r="C38" s="2" t="s">
        <v>88</v>
      </c>
      <c r="D38" s="2" t="s">
        <v>115</v>
      </c>
      <c r="I38" s="177" t="s">
        <v>116</v>
      </c>
      <c r="J38" s="178"/>
    </row>
    <row r="39" spans="1:10" x14ac:dyDescent="0.25">
      <c r="C39" s="3" t="s">
        <v>94</v>
      </c>
      <c r="D39" s="3" t="s">
        <v>95</v>
      </c>
      <c r="E39" s="3" t="s">
        <v>96</v>
      </c>
      <c r="F39" s="3" t="s">
        <v>97</v>
      </c>
      <c r="G39" s="3" t="s">
        <v>98</v>
      </c>
      <c r="I39" s="59" t="s">
        <v>99</v>
      </c>
      <c r="J39" s="59" t="s">
        <v>100</v>
      </c>
    </row>
    <row r="40" spans="1:10" x14ac:dyDescent="0.25">
      <c r="C40" s="1" t="s">
        <v>32</v>
      </c>
      <c r="D40" s="39">
        <v>207</v>
      </c>
      <c r="E40" s="36">
        <f>J40</f>
        <v>720</v>
      </c>
      <c r="F40" s="36">
        <f>D40</f>
        <v>207</v>
      </c>
      <c r="G40" s="36">
        <f>G15</f>
        <v>138</v>
      </c>
      <c r="I40" s="65">
        <v>1440</v>
      </c>
      <c r="J40" s="60">
        <f>I40/2</f>
        <v>720</v>
      </c>
    </row>
    <row r="41" spans="1:10" x14ac:dyDescent="0.25">
      <c r="C41" s="1" t="s">
        <v>101</v>
      </c>
      <c r="D41" s="39">
        <v>252</v>
      </c>
      <c r="E41" s="36">
        <f>J41</f>
        <v>881.5</v>
      </c>
      <c r="F41" s="36">
        <f>D41</f>
        <v>252</v>
      </c>
      <c r="G41" s="36">
        <f>G16</f>
        <v>168</v>
      </c>
      <c r="I41" s="65">
        <v>1763</v>
      </c>
      <c r="J41" s="60">
        <f t="shared" ref="J41:J42" si="2">I41/2</f>
        <v>881.5</v>
      </c>
    </row>
    <row r="42" spans="1:10" x14ac:dyDescent="0.25">
      <c r="C42" s="1" t="s">
        <v>102</v>
      </c>
      <c r="D42" s="39">
        <v>291</v>
      </c>
      <c r="E42" s="36">
        <f>J42</f>
        <v>1017.5</v>
      </c>
      <c r="F42" s="36">
        <f>D42</f>
        <v>291</v>
      </c>
      <c r="G42" s="36">
        <f>G17</f>
        <v>193</v>
      </c>
      <c r="I42" s="65">
        <v>2035</v>
      </c>
      <c r="J42" s="60">
        <f t="shared" si="2"/>
        <v>1017.5</v>
      </c>
    </row>
    <row r="44" spans="1:10" x14ac:dyDescent="0.25">
      <c r="C44" s="2" t="s">
        <v>117</v>
      </c>
      <c r="I44" s="176" t="s">
        <v>118</v>
      </c>
      <c r="J44" s="176"/>
    </row>
    <row r="45" spans="1:10" x14ac:dyDescent="0.25">
      <c r="C45" s="3" t="s">
        <v>94</v>
      </c>
      <c r="D45" s="3" t="s">
        <v>95</v>
      </c>
      <c r="E45" s="3" t="s">
        <v>96</v>
      </c>
      <c r="F45" s="3" t="s">
        <v>97</v>
      </c>
      <c r="G45" s="3" t="s">
        <v>98</v>
      </c>
      <c r="I45" s="59" t="s">
        <v>99</v>
      </c>
      <c r="J45" s="59" t="s">
        <v>100</v>
      </c>
    </row>
    <row r="46" spans="1:10" x14ac:dyDescent="0.25">
      <c r="C46" s="1" t="s">
        <v>32</v>
      </c>
      <c r="D46" s="39">
        <v>190</v>
      </c>
      <c r="E46" s="36">
        <f>J46</f>
        <v>660</v>
      </c>
      <c r="F46" s="36">
        <f>D46</f>
        <v>190</v>
      </c>
      <c r="G46" s="36">
        <f>G15</f>
        <v>138</v>
      </c>
      <c r="I46" s="65">
        <v>1320</v>
      </c>
      <c r="J46" s="60">
        <f>I46/2</f>
        <v>660</v>
      </c>
    </row>
    <row r="47" spans="1:10" x14ac:dyDescent="0.25">
      <c r="C47" s="1" t="s">
        <v>101</v>
      </c>
      <c r="D47" s="39">
        <v>231</v>
      </c>
      <c r="E47" s="36">
        <f>J47</f>
        <v>808</v>
      </c>
      <c r="F47" s="36">
        <f>D47</f>
        <v>231</v>
      </c>
      <c r="G47" s="36">
        <f>G16</f>
        <v>168</v>
      </c>
      <c r="I47" s="65">
        <v>1616</v>
      </c>
      <c r="J47" s="60">
        <f t="shared" ref="J47:J48" si="3">I47/2</f>
        <v>808</v>
      </c>
    </row>
    <row r="48" spans="1:10" x14ac:dyDescent="0.25">
      <c r="C48" s="1" t="s">
        <v>102</v>
      </c>
      <c r="D48" s="39">
        <v>265</v>
      </c>
      <c r="E48" s="36">
        <f>J48</f>
        <v>928</v>
      </c>
      <c r="F48" s="36">
        <f>D48</f>
        <v>265</v>
      </c>
      <c r="G48" s="36">
        <f>G17</f>
        <v>193</v>
      </c>
      <c r="I48" s="65">
        <v>1856</v>
      </c>
      <c r="J48" s="60">
        <f t="shared" si="3"/>
        <v>928</v>
      </c>
    </row>
    <row r="50" spans="3:10" x14ac:dyDescent="0.25">
      <c r="C50" s="2" t="s">
        <v>119</v>
      </c>
      <c r="I50" s="179" t="s">
        <v>120</v>
      </c>
      <c r="J50" s="179"/>
    </row>
    <row r="51" spans="3:10" x14ac:dyDescent="0.25">
      <c r="C51" s="3" t="s">
        <v>94</v>
      </c>
      <c r="D51" s="3" t="s">
        <v>95</v>
      </c>
      <c r="E51" s="3" t="s">
        <v>96</v>
      </c>
      <c r="F51" s="3" t="s">
        <v>97</v>
      </c>
      <c r="G51" s="3" t="s">
        <v>98</v>
      </c>
      <c r="I51" s="59" t="s">
        <v>99</v>
      </c>
      <c r="J51" s="59" t="s">
        <v>100</v>
      </c>
    </row>
    <row r="52" spans="3:10" x14ac:dyDescent="0.25">
      <c r="C52" s="1" t="s">
        <v>32</v>
      </c>
      <c r="D52" s="39">
        <v>155</v>
      </c>
      <c r="E52" s="36">
        <f>J52</f>
        <v>540</v>
      </c>
      <c r="F52" s="36">
        <f>D52</f>
        <v>155</v>
      </c>
      <c r="G52" s="36">
        <f>D15</f>
        <v>138</v>
      </c>
      <c r="I52" s="65">
        <v>1080</v>
      </c>
      <c r="J52" s="60">
        <f>I52/2</f>
        <v>540</v>
      </c>
    </row>
    <row r="53" spans="3:10" x14ac:dyDescent="0.25">
      <c r="C53" s="1" t="s">
        <v>101</v>
      </c>
      <c r="D53" s="39">
        <v>189</v>
      </c>
      <c r="E53" s="36">
        <f>J53</f>
        <v>661</v>
      </c>
      <c r="F53" s="36">
        <f>D53</f>
        <v>189</v>
      </c>
      <c r="G53" s="36">
        <f>D16</f>
        <v>168</v>
      </c>
      <c r="I53" s="65">
        <v>1322</v>
      </c>
      <c r="J53" s="60">
        <f t="shared" ref="J53:J54" si="4">I53/2</f>
        <v>661</v>
      </c>
    </row>
    <row r="54" spans="3:10" x14ac:dyDescent="0.25">
      <c r="C54" s="1" t="s">
        <v>102</v>
      </c>
      <c r="D54" s="39">
        <v>217</v>
      </c>
      <c r="E54" s="36">
        <f>J54</f>
        <v>759.5</v>
      </c>
      <c r="F54" s="36">
        <f>D54</f>
        <v>217</v>
      </c>
      <c r="G54" s="36">
        <f>D17</f>
        <v>193</v>
      </c>
      <c r="I54" s="65">
        <v>1519</v>
      </c>
      <c r="J54" s="60">
        <f t="shared" si="4"/>
        <v>759.5</v>
      </c>
    </row>
    <row r="57" spans="3:10" x14ac:dyDescent="0.25">
      <c r="C57" s="55" t="s">
        <v>121</v>
      </c>
    </row>
    <row r="58" spans="3:10" x14ac:dyDescent="0.25">
      <c r="C58" s="56" t="s">
        <v>122</v>
      </c>
    </row>
    <row r="59" spans="3:10" x14ac:dyDescent="0.25">
      <c r="C59" s="1" t="s">
        <v>78</v>
      </c>
    </row>
    <row r="60" spans="3:10" x14ac:dyDescent="0.25">
      <c r="C60" s="1" t="s">
        <v>123</v>
      </c>
    </row>
  </sheetData>
  <sheetProtection algorithmName="SHA-512" hashValue="4p7FXqH5iiCnpqO3eiy9EEVCq9uNfnGLn8xzjJbBPvr6AwSMk7HQNsnsf3ffGBFNm1btA26gNbOUHiVsS2zBcg==" saltValue="A21qgOhR9ilZAw4ZcIPnkQ==" spinCount="100000" sheet="1" objects="1" scenarios="1" selectLockedCells="1" selectUnlockedCells="1"/>
  <protectedRanges>
    <protectedRange sqref="D40:E42 D46:E48" name="Board Chair"/>
    <protectedRange sqref="D34:E36 D52:E54" name="Chair Rate"/>
    <protectedRange sqref="D15:E17" name="Regular Rate"/>
  </protectedRanges>
  <mergeCells count="5">
    <mergeCell ref="I13:J13"/>
    <mergeCell ref="I32:J32"/>
    <mergeCell ref="I38:J38"/>
    <mergeCell ref="I44:J44"/>
    <mergeCell ref="I50:J5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6248425140B14AACE4CCB22FE48F02" ma:contentTypeVersion="19" ma:contentTypeDescription="Create a new document." ma:contentTypeScope="" ma:versionID="1dc42aa5102a0e74d08ee2906c5b7bf8">
  <xsd:schema xmlns:xsd="http://www.w3.org/2001/XMLSchema" xmlns:xs="http://www.w3.org/2001/XMLSchema" xmlns:p="http://schemas.microsoft.com/office/2006/metadata/properties" xmlns:ns1="http://schemas.microsoft.com/sharepoint/v3" xmlns:ns2="623af138-bbdb-4f81-a162-13a415c8590e" xmlns:ns3="022426a4-2e2b-41b0-a6c5-b5635c6f85a8" xmlns:ns4="48d5b8c0-6948-402e-9148-f78fe8eba43e" targetNamespace="http://schemas.microsoft.com/office/2006/metadata/properties" ma:root="true" ma:fieldsID="942ed35a6e728a7c283cda8e11a3167d" ns1:_="" ns2:_="" ns3:_="" ns4:_="">
    <xsd:import namespace="http://schemas.microsoft.com/sharepoint/v3"/>
    <xsd:import namespace="623af138-bbdb-4f81-a162-13a415c8590e"/>
    <xsd:import namespace="022426a4-2e2b-41b0-a6c5-b5635c6f85a8"/>
    <xsd:import namespace="48d5b8c0-6948-402e-9148-f78fe8eba4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1:_ip_UnifiedCompliancePolicyProperties" minOccurs="0"/>
                <xsd:element ref="ns1:_ip_UnifiedCompliancePolicyUIAction" minOccurs="0"/>
                <xsd:element ref="ns2:MediaServiceObjectDetectorVersions" minOccurs="0"/>
                <xsd:element ref="ns2:MediaServiceGenerationTime" minOccurs="0"/>
                <xsd:element ref="ns2:MediaServiceEventHashCode" minOccurs="0"/>
                <xsd:element ref="ns2:lcf76f155ced4ddcb4097134ff3c332f" minOccurs="0"/>
                <xsd:element ref="ns4:TaxCatchAll" minOccurs="0"/>
                <xsd:element ref="ns2:MediaServiceOCR" minOccurs="0"/>
                <xsd:element ref="ns2:MediaServiceLocation" minOccurs="0"/>
                <xsd:element ref="ns2:MediaServiceSearchProperties" minOccurs="0"/>
                <xsd:element ref="ns2:image" minOccurs="0"/>
                <xsd:element ref="ns2:P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af138-bbdb-4f81-a162-13a415c85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ee95fd4-1458-4b0c-9bd9-f42ab78b4476"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image" ma:index="25" nillable="true" ma:displayName="image" ma:format="Thumbnail" ma:internalName="image">
      <xsd:simpleType>
        <xsd:restriction base="dms:Unknown"/>
      </xsd:simpleType>
    </xsd:element>
    <xsd:element name="Preview" ma:index="26" nillable="true" ma:displayName="Preview" ma:format="Thumbnail" ma:internalName="Preview">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22426a4-2e2b-41b0-a6c5-b5635c6f85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d5b8c0-6948-402e-9148-f78fe8eba43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0a84987-e518-46f9-b6e4-866b322e30b4}" ma:internalName="TaxCatchAll" ma:showField="CatchAllData" ma:web="022426a4-2e2b-41b0-a6c5-b5635c6f85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Reques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23af138-bbdb-4f81-a162-13a415c8590e">
      <Terms xmlns="http://schemas.microsoft.com/office/infopath/2007/PartnerControls"/>
    </lcf76f155ced4ddcb4097134ff3c332f>
    <_ip_UnifiedCompliancePolicyProperties xmlns="http://schemas.microsoft.com/sharepoint/v3" xsi:nil="true"/>
    <TaxCatchAll xmlns="48d5b8c0-6948-402e-9148-f78fe8eba43e" xsi:nil="true"/>
    <image xmlns="623af138-bbdb-4f81-a162-13a415c8590e" xsi:nil="true"/>
    <Preview xmlns="623af138-bbdb-4f81-a162-13a415c8590e" xsi:nil="true"/>
  </documentManagement>
</p:properties>
</file>

<file path=customXml/item4.xml>��< ? x m l   v e r s i o n = " 1 . 0 "   e n c o d i n g = " u t f - 1 6 " ? > < D a t a M a s h u p   x m l n s = " h t t p : / / s c h e m a s . m i c r o s o f t . c o m / D a t a M a s h u p " > A A A A A B M D A A B Q S w M E F A A C A A g A S H E k V v F B J / W j A A A A 9 g A A A B I A H A B D b 2 5 m a W c v U G F j a 2 F n Z S 5 4 b W w g o h g A K K A U A A A A A A A A A A A A A A A A A A A A A A A A A A A A h Y 9 N C s I w G E S v U r J v / g S R k q Z I t x Y E Q d y G N L b B 9 q s 0 q e n d X H g k r 2 B F q + 5 c z p u 3 m L l f b y I b 2 y a 6 m N 7 Z D l L E M E W R A d 2 V F q o U D f 4 Y r 1 A m x V b p k 6 p M N M n g k t G V K a q 9 P y e E h B B w W O C u r w i n l J F D s d n p 2 r Q K f W T 7 X 4 4 t O K 9 A G y T F / j V G c s w Y w 0 v K M R V k h q K w 8 B X 4 t P f Z / k C R D 4 0 f e i M N x P l a k D k K 8 v 4 g H 1 B L A w Q U A A I A C A B I c S R 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H E k V i i K R 7 g O A A A A E Q A A A B M A H A B G b 3 J t d W x h c y 9 T Z W N 0 a W 9 u M S 5 t I K I Y A C i g F A A A A A A A A A A A A A A A A A A A A A A A A A A A A C t O T S 7 J z M 9 T C I b Q h t Y A U E s B A i 0 A F A A C A A g A S H E k V v F B J / W j A A A A 9 g A A A B I A A A A A A A A A A A A A A A A A A A A A A E N v b m Z p Z y 9 Q Y W N r Y W d l L n h t b F B L A Q I t A B Q A A g A I A E h x J F Y P y u m r p A A A A O k A A A A T A A A A A A A A A A A A A A A A A O 8 A A A B b Q 2 9 u d G V u d F 9 U e X B l c 1 0 u e G 1 s U E s B A i 0 A F A A C A A g A S H E k 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e k f N w k A 4 5 D g 9 m T A F 1 S L j 4 A A A A A A g A A A A A A A 2 Y A A M A A A A A Q A A A A n o C d G z w j u i 7 0 j T G W w K G u W Q A A A A A E g A A A o A A A A B A A A A B y E d y 8 U 8 o 3 G D O C l a u D b q p + U A A A A H W o 0 V H x E + 0 / H R Z L H g S 2 w n K V t 2 N s G G j L K L i 8 A S 6 G 2 W 4 f w E o 2 j S Z i b v o z b J H G 1 2 O g o H V N H M y G L 3 C U a E U y u L m T N Q R c Z B p L G a T x R S 4 D a K q W y W f N F A A A A K 4 i Y H + t / j 1 k / J z 3 E X q 1 i J 6 5 M x t t < / D a t a M a s h u p > 
</file>

<file path=customXml/itemProps1.xml><?xml version="1.0" encoding="utf-8"?>
<ds:datastoreItem xmlns:ds="http://schemas.openxmlformats.org/officeDocument/2006/customXml" ds:itemID="{C589661C-58DB-44DD-91F6-9A0ACDB87F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3af138-bbdb-4f81-a162-13a415c8590e"/>
    <ds:schemaRef ds:uri="022426a4-2e2b-41b0-a6c5-b5635c6f85a8"/>
    <ds:schemaRef ds:uri="48d5b8c0-6948-402e-9148-f78fe8eba4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76529C-5281-45B3-BC86-A2F0376070FE}">
  <ds:schemaRefs>
    <ds:schemaRef ds:uri="http://schemas.microsoft.com/sharepoint/v3/contenttype/forms"/>
  </ds:schemaRefs>
</ds:datastoreItem>
</file>

<file path=customXml/itemProps3.xml><?xml version="1.0" encoding="utf-8"?>
<ds:datastoreItem xmlns:ds="http://schemas.openxmlformats.org/officeDocument/2006/customXml" ds:itemID="{F638D4D7-0E85-428C-8441-44866D0182A1}">
  <ds:schemaRefs>
    <ds:schemaRef ds:uri="http://schemas.microsoft.com/office/2006/metadata/properties"/>
    <ds:schemaRef ds:uri="http://schemas.microsoft.com/office/infopath/2007/PartnerControls"/>
    <ds:schemaRef ds:uri="http://schemas.microsoft.com/sharepoint/v3"/>
    <ds:schemaRef ds:uri="623af138-bbdb-4f81-a162-13a415c8590e"/>
    <ds:schemaRef ds:uri="48d5b8c0-6948-402e-9148-f78fe8eba43e"/>
  </ds:schemaRefs>
</ds:datastoreItem>
</file>

<file path=customXml/itemProps4.xml><?xml version="1.0" encoding="utf-8"?>
<ds:datastoreItem xmlns:ds="http://schemas.openxmlformats.org/officeDocument/2006/customXml" ds:itemID="{ECD78864-EA16-4636-A988-1BD0401253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Member Honoraria&amp;Expense Form</vt:lpstr>
      <vt:lpstr>Constituency Member Claim Form</vt:lpstr>
      <vt:lpstr>Policy</vt:lpstr>
      <vt:lpstr>Policy - Constituency</vt:lpstr>
      <vt:lpstr>Lists</vt:lpstr>
      <vt:lpstr>Attendance</vt:lpstr>
      <vt:lpstr>boardChairHonoraria</vt:lpstr>
      <vt:lpstr>BoardViceChair</vt:lpstr>
      <vt:lpstr>chairHonoraria</vt:lpstr>
      <vt:lpstr>DaysServed</vt:lpstr>
      <vt:lpstr>Designated</vt:lpstr>
      <vt:lpstr>donation</vt:lpstr>
      <vt:lpstr>honoraria</vt:lpstr>
      <vt:lpstr>location</vt:lpstr>
      <vt:lpstr>NonBrdVChr</vt:lpstr>
      <vt:lpstr>Payment</vt:lpstr>
      <vt:lpstr>'Constituency Member Claim Form'!Print_Area</vt:lpstr>
      <vt:lpstr>'Member Honoraria&amp;Expense Form'!Print_Area</vt:lpstr>
      <vt:lpstr>Redirect</vt:lpstr>
      <vt:lpstr>Roles</vt:lpstr>
      <vt:lpstr>Times</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2013 Expense Claim</dc:subject>
  <dc:creator>David Chan</dc:creator>
  <cp:keywords/>
  <dc:description/>
  <cp:lastModifiedBy>Chan, David</cp:lastModifiedBy>
  <cp:revision/>
  <dcterms:created xsi:type="dcterms:W3CDTF">2010-04-19T15:52:40Z</dcterms:created>
  <dcterms:modified xsi:type="dcterms:W3CDTF">2025-01-02T15:09:29Z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0x0101004E6248425140B14AACE4CCB22FE48F02</vt:lpwstr>
  </property>
  <property fmtid="{D5CDD505-2E9C-101B-9397-08002B2CF9AE}" pid="3" name="Order">
    <vt:r8>17677200</vt:r8>
  </property>
  <property fmtid="{D5CDD505-2E9C-101B-9397-08002B2CF9AE}" pid="4" name="MediaServiceImageTags">
    <vt:lpwstr/>
  </property>
  <property fmtid="{D5CDD505-2E9C-101B-9397-08002B2CF9AE}" pid="5" name="MSIP_Label_4aadeb40-e54e-40a3-b14d-330a7b16ab28_Enabled">
    <vt:lpwstr>true</vt:lpwstr>
  </property>
  <property fmtid="{D5CDD505-2E9C-101B-9397-08002B2CF9AE}" pid="6" name="MSIP_Label_4aadeb40-e54e-40a3-b14d-330a7b16ab28_SetDate">
    <vt:lpwstr>2024-12-02T14:22:31Z</vt:lpwstr>
  </property>
  <property fmtid="{D5CDD505-2E9C-101B-9397-08002B2CF9AE}" pid="7" name="MSIP_Label_4aadeb40-e54e-40a3-b14d-330a7b16ab28_Method">
    <vt:lpwstr>Standard</vt:lpwstr>
  </property>
  <property fmtid="{D5CDD505-2E9C-101B-9397-08002B2CF9AE}" pid="8" name="MSIP_Label_4aadeb40-e54e-40a3-b14d-330a7b16ab28_Name">
    <vt:lpwstr>4aadeb40-e54e-40a3-b14d-330a7b16ab28</vt:lpwstr>
  </property>
  <property fmtid="{D5CDD505-2E9C-101B-9397-08002B2CF9AE}" pid="9" name="MSIP_Label_4aadeb40-e54e-40a3-b14d-330a7b16ab28_SiteId">
    <vt:lpwstr>53b84108-318e-4e1f-ad87-17ef10451f2d</vt:lpwstr>
  </property>
  <property fmtid="{D5CDD505-2E9C-101B-9397-08002B2CF9AE}" pid="10" name="MSIP_Label_4aadeb40-e54e-40a3-b14d-330a7b16ab28_ActionId">
    <vt:lpwstr>d86931f9-018a-45fe-bc0c-bc4762bc1d82</vt:lpwstr>
  </property>
  <property fmtid="{D5CDD505-2E9C-101B-9397-08002B2CF9AE}" pid="11" name="MSIP_Label_4aadeb40-e54e-40a3-b14d-330a7b16ab28_ContentBits">
    <vt:lpwstr>0</vt:lpwstr>
  </property>
</Properties>
</file>