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omaspace.sharepoint.com/sites/FinanceTeam/Shared Documents/General/Accounting/01 Disbursements Group/OEX/Forms/2025/"/>
    </mc:Choice>
  </mc:AlternateContent>
  <xr:revisionPtr revIDLastSave="0" documentId="8_{CE17BF0B-1CE1-4D3F-A094-FE79F75C5189}" xr6:coauthVersionLast="47" xr6:coauthVersionMax="47" xr10:uidLastSave="{00000000-0000-0000-0000-000000000000}"/>
  <workbookProtection workbookAlgorithmName="SHA-512" workbookHashValue="K5V1lnZS77Tumgm3cE33x2nAJgXoQIfB/i6tcFb5/zRsIdBEVk+qledYDIyoB/NuDXlCpgyJ6fWEPj/xF5XWtw==" workbookSaltValue="+qXoWGKB54lQKrcttTMXGA==" workbookSpinCount="100000" lockStructure="1"/>
  <bookViews>
    <workbookView xWindow="-108" yWindow="-108" windowWidth="41496" windowHeight="16776" firstSheet="1" activeTab="1" xr2:uid="{00000000-000D-0000-FFFF-FFFF00000000}"/>
  </bookViews>
  <sheets>
    <sheet name="Member Honoraria&amp;Expense Form" sheetId="4" state="hidden" r:id="rId1"/>
    <sheet name="Constituency Member Claim Form" sheetId="10" r:id="rId2"/>
    <sheet name="Policy" sheetId="9" state="hidden" r:id="rId3"/>
    <sheet name="Policy - Constituency" sheetId="13" r:id="rId4"/>
    <sheet name="Lists" sheetId="2" state="hidden" r:id="rId5"/>
  </sheets>
  <definedNames>
    <definedName name="Attendance">Lists!$G$2:$G$4</definedName>
    <definedName name="boardChairHonoraria" comment="Refers to the honoraria paid for board and Negotiations Chair">Lists!$C$39:$G$42</definedName>
    <definedName name="BoardViceChair" comment="Board Mbr &amp; Vice Chair in Board Committees">Lists!$C$45:$G$48</definedName>
    <definedName name="chairHonoraria" comment="The honoraria payments for chairs of committees">Lists!$C$33:$G$36</definedName>
    <definedName name="DaysServed">Lists!$C$15:$C$17</definedName>
    <definedName name="Designated">Lists!$C$8:$C$11</definedName>
    <definedName name="donation">Lists!$E$2:$E$6</definedName>
    <definedName name="honoraria">Lists!$C$14:$G$17</definedName>
    <definedName name="location">Lists!$E$9:$E$10</definedName>
    <definedName name="NonBrdVChr">Lists!$C$51:$G$54</definedName>
    <definedName name="Payment">Lists!$G$2:$G$4</definedName>
    <definedName name="_xlnm.Print_Area" localSheetId="1">'Constituency Member Claim Form'!$B$1:$K$61</definedName>
    <definedName name="_xlnm.Print_Area" localSheetId="0">'Member Honoraria&amp;Expense Form'!$B$1:$K$61</definedName>
    <definedName name="Redirect">Lists!$C$24:$C$26</definedName>
    <definedName name="Roles">Lists!$C$2:$C$4</definedName>
    <definedName name="Times">Lists!$A$2:$A$35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0" l="1"/>
  <c r="J54" i="2"/>
  <c r="E54" i="2"/>
  <c r="J53" i="2"/>
  <c r="E53" i="2"/>
  <c r="J52" i="2"/>
  <c r="E52" i="2"/>
  <c r="J48" i="2"/>
  <c r="E48" i="2"/>
  <c r="J47" i="2"/>
  <c r="E47" i="2"/>
  <c r="J46" i="2"/>
  <c r="E46" i="2"/>
  <c r="J42" i="2"/>
  <c r="E42" i="2"/>
  <c r="J41" i="2"/>
  <c r="E41" i="2"/>
  <c r="J40" i="2"/>
  <c r="E40" i="2"/>
  <c r="J36" i="2"/>
  <c r="E36" i="2"/>
  <c r="J35" i="2"/>
  <c r="E35" i="2"/>
  <c r="J34" i="2"/>
  <c r="E34" i="2"/>
  <c r="J17" i="2"/>
  <c r="E17" i="2"/>
  <c r="J16" i="2"/>
  <c r="E16" i="2"/>
  <c r="J15" i="2"/>
  <c r="E15" i="2"/>
  <c r="J25" i="10"/>
  <c r="H25" i="10"/>
  <c r="E38" i="4"/>
  <c r="D38" i="4"/>
  <c r="E38" i="10"/>
  <c r="D38" i="10"/>
  <c r="G15" i="2"/>
  <c r="G34" i="2"/>
  <c r="K25" i="10"/>
  <c r="K9" i="10"/>
  <c r="B21" i="10"/>
  <c r="K10" i="10"/>
  <c r="B22" i="10"/>
  <c r="C29" i="10"/>
  <c r="E44" i="10"/>
  <c r="K11" i="10"/>
  <c r="B23" i="10"/>
  <c r="D29" i="10"/>
  <c r="E29" i="10"/>
  <c r="D30" i="10"/>
  <c r="E30" i="10"/>
  <c r="C31" i="10"/>
  <c r="D31" i="10"/>
  <c r="E31" i="10"/>
  <c r="D32" i="10"/>
  <c r="E32" i="10"/>
  <c r="E33" i="10"/>
  <c r="E45" i="10"/>
  <c r="C32" i="10"/>
  <c r="F15" i="2"/>
  <c r="J25" i="4"/>
  <c r="D31" i="4"/>
  <c r="C31" i="4"/>
  <c r="E31" i="4"/>
  <c r="I25" i="4"/>
  <c r="D30" i="4"/>
  <c r="K9" i="4"/>
  <c r="B21" i="4"/>
  <c r="C30" i="4"/>
  <c r="E30" i="4"/>
  <c r="H25" i="4"/>
  <c r="D29" i="4"/>
  <c r="C29" i="4"/>
  <c r="E29" i="4"/>
  <c r="G54" i="2"/>
  <c r="G53" i="2"/>
  <c r="G52" i="2"/>
  <c r="F54" i="2"/>
  <c r="F53" i="2"/>
  <c r="F52" i="2"/>
  <c r="E44" i="4"/>
  <c r="G17" i="2"/>
  <c r="G48" i="2"/>
  <c r="G16" i="2"/>
  <c r="G47" i="2"/>
  <c r="G46" i="2"/>
  <c r="F48" i="2"/>
  <c r="F47" i="2"/>
  <c r="F46" i="2"/>
  <c r="K10" i="4"/>
  <c r="B22" i="4"/>
  <c r="K11" i="4"/>
  <c r="B23" i="4"/>
  <c r="G40" i="2"/>
  <c r="F42" i="2"/>
  <c r="F41" i="2"/>
  <c r="F40" i="2"/>
  <c r="G36" i="2"/>
  <c r="F36" i="2"/>
  <c r="F35" i="2"/>
  <c r="F34" i="2"/>
  <c r="F17" i="2"/>
  <c r="F16" i="2"/>
  <c r="C32" i="4"/>
  <c r="G42" i="2"/>
  <c r="G35" i="2"/>
  <c r="K25" i="4"/>
  <c r="D32" i="4"/>
  <c r="E32" i="4"/>
  <c r="G41" i="2"/>
  <c r="E33" i="4"/>
  <c r="E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0000000-0006-0000-0000-000001000000}">
      <text>
        <r>
          <rPr>
            <sz val="8"/>
            <color indexed="81"/>
            <rFont val="Tahoma"/>
            <family val="2"/>
          </rPr>
          <t xml:space="preserve">Meeting Hours are always rounded to nearest half-hour
</t>
        </r>
      </text>
    </comment>
    <comment ref="B20" authorId="0" shapeId="0" xr:uid="{00000000-0006-0000-0000-000002000000}">
      <text>
        <r>
          <rPr>
            <b/>
            <sz val="8"/>
            <color indexed="81"/>
            <rFont val="Tahoma"/>
            <family val="2"/>
          </rPr>
          <t>Total Hours:</t>
        </r>
        <r>
          <rPr>
            <sz val="8"/>
            <color indexed="81"/>
            <rFont val="Tahoma"/>
            <family val="2"/>
          </rPr>
          <t xml:space="preserve">
Defaults to length of meeting.  If you did not attend the full meeting, please enter the total hours you attended.  The hours you enter will be entered in the </t>
        </r>
        <r>
          <rPr>
            <b/>
            <i/>
            <sz val="8"/>
            <color indexed="81"/>
            <rFont val="Tahoma"/>
            <family val="2"/>
          </rPr>
          <t>Honoraria Calculation box</t>
        </r>
        <r>
          <rPr>
            <sz val="8"/>
            <color indexed="81"/>
            <rFont val="Tahoma"/>
            <family val="2"/>
          </rPr>
          <t xml:space="preserve"> and converted to half-day rates or rounded to the nearest half-hour where appropriate:
HALF-DAY Rates are determined as shown below:
2.5 to 4.5 hours = 1 half-day
5 to 9.5  hours = 2 half-days
&gt; 9.5 hours (on same day) = 3 half-days</t>
        </r>
      </text>
    </comment>
    <comment ref="C20" authorId="0" shapeId="0" xr:uid="{00000000-0006-0000-0000-000003000000}">
      <text>
        <r>
          <rPr>
            <b/>
            <sz val="8"/>
            <color indexed="81"/>
            <rFont val="Tahoma"/>
            <family val="2"/>
          </rPr>
          <t xml:space="preserve">Teleconference:
</t>
        </r>
        <r>
          <rPr>
            <sz val="8"/>
            <color indexed="81"/>
            <rFont val="Tahoma"/>
            <family val="2"/>
          </rPr>
          <t>Honorarium for teleconference attendees is normally calculated using the hourly teleconference rate.</t>
        </r>
      </text>
    </comment>
    <comment ref="E20" authorId="0" shapeId="0" xr:uid="{00000000-0006-0000-0000-000004000000}">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00000000-0006-0000-0000-000005000000}">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Committee Chair:</t>
        </r>
        <r>
          <rPr>
            <sz val="8"/>
            <color indexed="81"/>
            <rFont val="Tahoma"/>
            <family val="2"/>
          </rPr>
          <t xml:space="preserve"> The Committee Chair will be paid a premium rate of 25% to reflect time spent outside formal meetings which would not otherwise be paid.
</t>
        </r>
        <r>
          <rPr>
            <b/>
            <sz val="8"/>
            <color indexed="81"/>
            <rFont val="Tahoma"/>
            <family val="2"/>
          </rPr>
          <t>Other:</t>
        </r>
        <r>
          <rPr>
            <sz val="8"/>
            <color indexed="81"/>
            <rFont val="Tahoma"/>
            <family val="2"/>
          </rPr>
          <t xml:space="preserve"> Allows us to identify other accounts that should be charged for this meeting honoraria (e.g. when a member is representing another OMA group at the meeting)
</t>
        </r>
        <r>
          <rPr>
            <b/>
            <sz val="8"/>
            <color indexed="81"/>
            <rFont val="Tahoma"/>
            <family val="2"/>
          </rPr>
          <t>Chairs and Vice-Chairs of Board Designated Bodies:</t>
        </r>
        <r>
          <rPr>
            <sz val="8"/>
            <color indexed="81"/>
            <rFont val="Tahoma"/>
            <family val="2"/>
          </rPr>
          <t xml:space="preserve"> The Chairs of Board designated bodies will be paid a premium of 25% for meeting honoraria in their duty as Chair.  The Vice-Chairs of Board designated bodies will be paid a premium of 12.5% for meeting honoraria in their duty as Vice-Chair.</t>
        </r>
      </text>
    </comment>
    <comment ref="B24" authorId="0" shapeId="0" xr:uid="{00000000-0006-0000-0000-000006000000}">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C24" authorId="0" shapeId="0" xr:uid="{00000000-0006-0000-0000-000007000000}">
      <text>
        <r>
          <rPr>
            <b/>
            <sz val="8"/>
            <color indexed="81"/>
            <rFont val="Tahoma"/>
            <family val="2"/>
          </rPr>
          <t>Designated Groups:</t>
        </r>
        <r>
          <rPr>
            <sz val="8"/>
            <color indexed="81"/>
            <rFont val="Tahoma"/>
            <family val="2"/>
          </rPr>
          <t xml:space="preserve">
Members of Board designated bodies are paid a premium rate of 25%.  Chairs and Vice Chairs of Board designated bodies receive an additional 25% and 12.5% respectively.  These premiums reflect time spent outside formal meetings which would not otherwise be paid.  If this meeting was for a Board designated body, please select Board Designated Body using the drop down menu on the right.</t>
        </r>
      </text>
    </comment>
    <comment ref="B35" authorId="1" shapeId="0" xr:uid="{F6B18189-6DA1-4FA1-8209-23A599942F8E}">
      <text>
        <r>
          <rPr>
            <sz val="9"/>
            <color indexed="81"/>
            <rFont val="Tahoma"/>
            <family val="2"/>
          </rPr>
          <t xml:space="preserve">Provide receipts (not just credit card slips) to support all expenses in excess of $25.  
</t>
        </r>
      </text>
    </comment>
    <comment ref="B37" authorId="0" shapeId="0" xr:uid="{00000000-0006-0000-0000-000008000000}">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00000000-0006-0000-0000-000009000000}">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An allowance of $100 per night may be claimed for private accommodation in lieu of hotel.</t>
        </r>
      </text>
    </comment>
    <comment ref="B42" authorId="0" shapeId="0" xr:uid="{00000000-0006-0000-0000-00000A000000}">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$90.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$90 per member).</t>
        </r>
      </text>
    </comment>
    <comment ref="B43" authorId="0" shapeId="0" xr:uid="{00000000-0006-0000-0000-00000B000000}">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reimbursement: Maximum reimbursable amount will be $99 for each half day of meeting time and $162 for each full day of meeting time.</t>
        </r>
      </text>
    </comment>
    <comment ref="C47" authorId="1" shapeId="0" xr:uid="{00000000-0006-0000-0000-00000C000000}">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00000000-0006-0000-0000-00000D000000}">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3BBB3AF-3BB5-4588-9984-B53BA9487E31}">
      <text>
        <r>
          <rPr>
            <sz val="8"/>
            <color indexed="81"/>
            <rFont val="Tahoma"/>
            <family val="2"/>
          </rPr>
          <t xml:space="preserve">Meeting Hours are always rounded to nearest half-hour
</t>
        </r>
      </text>
    </comment>
    <comment ref="E20" authorId="0" shapeId="0" xr:uid="{B921EA8C-21B0-4950-B2D7-63F057A234D5}">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8292BBE5-3EA2-4EE4-988A-9F3C350EA4DD}">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Designated Officer:</t>
        </r>
        <r>
          <rPr>
            <sz val="8"/>
            <color indexed="81"/>
            <rFont val="Tahoma"/>
            <family val="2"/>
          </rPr>
          <t xml:space="preserve"> The Designated Officer will be paid a premium rate of 25% to reflect time spent outside formal meetings which would not otherwise be paid.  The designated officer must be identified when submitting draft minutes.
</t>
        </r>
      </text>
    </comment>
    <comment ref="B24" authorId="0" shapeId="0" xr:uid="{BB9AE395-0F5D-465C-B9BD-C6B49EC089E9}">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B35" authorId="1" shapeId="0" xr:uid="{7A54CB77-E028-41AA-A90A-90443721B10C}">
      <text>
        <r>
          <rPr>
            <sz val="9"/>
            <color indexed="81"/>
            <rFont val="Tahoma"/>
            <family val="2"/>
          </rPr>
          <t xml:space="preserve">Provide receipts (not just credit card slips) to support all expenses in excess of $25.  </t>
        </r>
      </text>
    </comment>
    <comment ref="B37" authorId="0" shapeId="0" xr:uid="{A5592A93-D44B-46FA-AA38-DDC93CCFC722}">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4BA4B5F9-9EC6-46F6-AFED-734264D758B8}">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 taxable allowance of $100 per night may be claimed for private accommodation in lieu of hotel.</t>
        </r>
      </text>
    </comment>
    <comment ref="B42" authorId="0" shapeId="0" xr:uid="{8A02A165-566E-4F3F-AF3A-106F78B105FF}">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$100.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$100 per member).</t>
        </r>
      </text>
    </comment>
    <comment ref="B43" authorId="0" shapeId="0" xr:uid="{CB09FABE-7071-44CB-9C2B-03ED057BD086}">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taxable allowance: Maximum reimbursable amounts are based on the Ontario minimum wage.</t>
        </r>
      </text>
    </comment>
    <comment ref="C47" authorId="1" shapeId="0" xr:uid="{96BE1261-38F9-42C0-BD9A-2ADDC3538F5E}">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4A24D863-186D-438D-BE40-F2D94B4F625F}">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sharedStrings.xml><?xml version="1.0" encoding="utf-8"?>
<sst xmlns="http://schemas.openxmlformats.org/spreadsheetml/2006/main" count="260" uniqueCount="129">
  <si>
    <t>Submit promptly.  Not payable after 6 months from meeting date</t>
  </si>
  <si>
    <t>This fillable form requires Excel</t>
  </si>
  <si>
    <r>
      <t xml:space="preserve">MEMBER &amp; MEETING INFORMATION – </t>
    </r>
    <r>
      <rPr>
        <b/>
        <i/>
        <sz val="10"/>
        <color theme="1"/>
        <rFont val="Arial Narrow"/>
        <family val="2"/>
      </rPr>
      <t>Mandatory for Payment and Audit Purposes</t>
    </r>
  </si>
  <si>
    <t>Member Name:</t>
  </si>
  <si>
    <t>OMA #:</t>
  </si>
  <si>
    <r>
      <t>Meeting Date:</t>
    </r>
    <r>
      <rPr>
        <sz val="10"/>
        <color theme="1"/>
        <rFont val="Arial Narrow"/>
        <family val="2"/>
      </rPr>
      <t xml:space="preserve"> </t>
    </r>
  </si>
  <si>
    <r>
      <rPr>
        <b/>
        <sz val="10"/>
        <color theme="1"/>
        <rFont val="Arial Narrow"/>
        <family val="2"/>
      </rPr>
      <t>Start Time</t>
    </r>
    <r>
      <rPr>
        <sz val="10"/>
        <color theme="1"/>
        <rFont val="Arial Narrow"/>
        <family val="2"/>
      </rPr>
      <t xml:space="preserve">  </t>
    </r>
    <r>
      <rPr>
        <sz val="9"/>
        <color theme="1"/>
        <rFont val="Arial Narrow"/>
        <family val="2"/>
      </rPr>
      <t>a.m./p.m.</t>
    </r>
  </si>
  <si>
    <r>
      <rPr>
        <b/>
        <sz val="10"/>
        <color theme="1"/>
        <rFont val="Arial Narrow"/>
        <family val="2"/>
      </rPr>
      <t xml:space="preserve">End Time: </t>
    </r>
    <r>
      <rPr>
        <sz val="9"/>
        <color theme="1"/>
        <rFont val="Arial Narrow"/>
        <family val="2"/>
      </rPr>
      <t>a.m./p.m</t>
    </r>
    <r>
      <rPr>
        <sz val="10"/>
        <color theme="1"/>
        <rFont val="Arial Narrow"/>
        <family val="2"/>
      </rPr>
      <t>.</t>
    </r>
  </si>
  <si>
    <t>Mtg Hours</t>
  </si>
  <si>
    <t>If meeting was 2 days, please enter start and end times for second day:</t>
  </si>
  <si>
    <t>If meeting was 3 days, please enter start and end times for second day:</t>
  </si>
  <si>
    <r>
      <rPr>
        <b/>
        <sz val="10"/>
        <color theme="1"/>
        <rFont val="Arial Narrow"/>
        <family val="2"/>
      </rPr>
      <t xml:space="preserve">Group or Meeting Name:  </t>
    </r>
    <r>
      <rPr>
        <i/>
        <sz val="9"/>
        <color theme="1"/>
        <rFont val="Arial Narrow"/>
        <family val="2"/>
      </rPr>
      <t>(Complete</t>
    </r>
    <r>
      <rPr>
        <i/>
        <sz val="8"/>
        <color theme="1"/>
        <rFont val="Arial Narrow"/>
        <family val="2"/>
      </rPr>
      <t xml:space="preserve"> a separate form for each meeting)</t>
    </r>
  </si>
  <si>
    <t>Meeting Location:</t>
  </si>
  <si>
    <t>OMA Offices</t>
  </si>
  <si>
    <t>OMA Meeting Staff Contact:</t>
  </si>
  <si>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 or converted to half-days)</t>
    </r>
    <r>
      <rPr>
        <b/>
        <sz val="9"/>
        <color theme="1"/>
        <rFont val="Arial Narrow"/>
        <family val="2"/>
      </rPr>
      <t>:</t>
    </r>
  </si>
  <si>
    <t>Total hours attended</t>
  </si>
  <si>
    <t>Attended by Teleconference</t>
  </si>
  <si>
    <t>Travel Hrs</t>
  </si>
  <si>
    <t>Role at Meeting</t>
  </si>
  <si>
    <t>Specify capacity / reason for attendance:</t>
  </si>
  <si>
    <t>day1:</t>
  </si>
  <si>
    <t>No</t>
  </si>
  <si>
    <t>Group Member</t>
  </si>
  <si>
    <t>day2:</t>
  </si>
  <si>
    <t>day3:</t>
  </si>
  <si>
    <t xml:space="preserve">Days Served since Jan 1:
</t>
  </si>
  <si>
    <r>
      <t>Designated Group Name</t>
    </r>
    <r>
      <rPr>
        <b/>
        <sz val="9"/>
        <color theme="1"/>
        <rFont val="Arial Narrow"/>
        <family val="2"/>
      </rPr>
      <t>:</t>
    </r>
  </si>
  <si>
    <t>hourly rate</t>
  </si>
  <si>
    <t>half-day rate</t>
  </si>
  <si>
    <t>teleconf. (hrly)</t>
  </si>
  <si>
    <r>
      <t xml:space="preserve">travel </t>
    </r>
    <r>
      <rPr>
        <sz val="8"/>
        <color theme="1"/>
        <rFont val="Arial Narrow"/>
        <family val="2"/>
      </rPr>
      <t>(hourly)</t>
    </r>
  </si>
  <si>
    <t>Less than 15.5</t>
  </si>
  <si>
    <t>Not a Designated Group</t>
  </si>
  <si>
    <r>
      <t xml:space="preserve">HONORARIUM Calculation </t>
    </r>
    <r>
      <rPr>
        <sz val="9"/>
        <color theme="1"/>
        <rFont val="Arial Narrow"/>
        <family val="2"/>
      </rPr>
      <t>(from settings in Hours &amp; Rates table above)</t>
    </r>
  </si>
  <si>
    <t xml:space="preserve">OMA Finance use only          </t>
  </si>
  <si>
    <t>Meeting ID #</t>
  </si>
  <si>
    <t>Type of Honorarium</t>
  </si>
  <si>
    <t>Time</t>
  </si>
  <si>
    <t>Rate</t>
  </si>
  <si>
    <t>Amount Claimed</t>
  </si>
  <si>
    <t>Paid</t>
  </si>
  <si>
    <t>Reason for changes</t>
  </si>
  <si>
    <t>Meeting -  # hours</t>
  </si>
  <si>
    <r>
      <t>Meeting -  # half-days</t>
    </r>
    <r>
      <rPr>
        <sz val="8"/>
        <color theme="1"/>
        <rFont val="Arial Narrow"/>
        <family val="2"/>
      </rPr>
      <t xml:space="preserve">                                                                        </t>
    </r>
  </si>
  <si>
    <t>Teleconference - # hours</t>
  </si>
  <si>
    <t>Travel - # hours</t>
  </si>
  <si>
    <r>
      <t>HONORARIUM CLAIMED</t>
    </r>
    <r>
      <rPr>
        <sz val="9"/>
        <color theme="1"/>
        <rFont val="Arial Narrow"/>
        <family val="2"/>
      </rPr>
      <t xml:space="preserve"> </t>
    </r>
  </si>
  <si>
    <r>
      <t>EXPENSES</t>
    </r>
    <r>
      <rPr>
        <sz val="12"/>
        <color theme="1"/>
        <rFont val="Arial Narrow"/>
        <family val="2"/>
      </rPr>
      <t xml:space="preserve">  </t>
    </r>
    <r>
      <rPr>
        <sz val="9"/>
        <color theme="1"/>
        <rFont val="Arial Narrow"/>
        <family val="2"/>
      </rPr>
      <t xml:space="preserve">(Provide detailed receipts to support all expenses in excess of $25. ) </t>
    </r>
  </si>
  <si>
    <t>Form #</t>
  </si>
  <si>
    <t>Type of Expense</t>
  </si>
  <si>
    <t xml:space="preserve"> Paid</t>
  </si>
  <si>
    <t>Select MODE of travel</t>
  </si>
  <si>
    <t>Air</t>
  </si>
  <si>
    <r>
      <t>Automobile</t>
    </r>
    <r>
      <rPr>
        <sz val="8"/>
        <color theme="1"/>
        <rFont val="Arial Narrow"/>
        <family val="2"/>
      </rPr>
      <t xml:space="preserve"> (kms travelled)</t>
    </r>
  </si>
  <si>
    <t>Parking</t>
  </si>
  <si>
    <t>Taxi</t>
  </si>
  <si>
    <r>
      <t xml:space="preserve">Hotel </t>
    </r>
    <r>
      <rPr>
        <sz val="8"/>
        <color theme="1"/>
        <rFont val="Arial Narrow"/>
        <family val="2"/>
      </rPr>
      <t>(not to exceed OMA negotiated rates) # nights</t>
    </r>
  </si>
  <si>
    <t>Meals</t>
  </si>
  <si>
    <r>
      <t xml:space="preserve">Others </t>
    </r>
    <r>
      <rPr>
        <i/>
        <sz val="9"/>
        <color theme="1"/>
        <rFont val="Arial Narrow"/>
        <family val="2"/>
      </rPr>
      <t>(please specify, e.g. Caregiving - see over point #4 under 2C)</t>
    </r>
  </si>
  <si>
    <t>EXPENSES CLAIMED</t>
  </si>
  <si>
    <t>TOTAL HONORARIUM &amp; EXPENSES</t>
  </si>
  <si>
    <t>Donation / Redirection Request:</t>
  </si>
  <si>
    <t>$</t>
  </si>
  <si>
    <t>Notes:</t>
  </si>
  <si>
    <t>To Submit Your Claim:</t>
  </si>
  <si>
    <t>Send this form and supporting receipts together (scanned or copied versions of receipts are acceptable).</t>
  </si>
  <si>
    <r>
      <t xml:space="preserve">1) By E-Mail – MemberHonoraria@oma.org </t>
    </r>
    <r>
      <rPr>
        <sz val="9"/>
        <color theme="1"/>
        <rFont val="Arial"/>
        <family val="2"/>
      </rPr>
      <t>(save &amp; attach form with scanned receipts to e-mail)</t>
    </r>
  </si>
  <si>
    <t>2) By Fax – 416-599-9309</t>
  </si>
  <si>
    <t>3) By Post –</t>
  </si>
  <si>
    <t xml:space="preserve"> Ontario Medical Association, Finance: Member Claims
150 Bloor St. West, Suite 900, Toronto, ON M5S 3C1</t>
  </si>
  <si>
    <r>
      <rPr>
        <b/>
        <sz val="10"/>
        <color theme="1"/>
        <rFont val="Arial"/>
        <family val="2"/>
      </rPr>
      <t>Payments are issued by direct deposit only.</t>
    </r>
    <r>
      <rPr>
        <sz val="10"/>
        <color theme="1"/>
        <rFont val="Arial"/>
        <family val="2"/>
      </rPr>
      <t xml:space="preserve">  Please ensure you have provided direct deposit information. </t>
    </r>
  </si>
  <si>
    <t xml:space="preserve">Our direct deposit form can be found here: </t>
  </si>
  <si>
    <t>https://www.oma.org/member/your-association/about-oma/financial-matters-and-expense-claims/</t>
  </si>
  <si>
    <t>Click here to view Claim Guidelines</t>
  </si>
  <si>
    <t>Constituency Meeting</t>
  </si>
  <si>
    <t>Yes</t>
  </si>
  <si>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t>
    </r>
    <r>
      <rPr>
        <b/>
        <sz val="9"/>
        <color theme="1"/>
        <rFont val="Arial Narrow"/>
        <family val="2"/>
      </rPr>
      <t>:</t>
    </r>
  </si>
  <si>
    <t>Constituency Member</t>
  </si>
  <si>
    <r>
      <t xml:space="preserve">HONORARIUM Calculation </t>
    </r>
    <r>
      <rPr>
        <sz val="9"/>
        <color theme="1"/>
        <rFont val="Arial Narrow"/>
        <family val="2"/>
      </rPr>
      <t>(Based on the details provided above)</t>
    </r>
  </si>
  <si>
    <t>Times</t>
  </si>
  <si>
    <t>Roles</t>
  </si>
  <si>
    <t>Milage Rate</t>
  </si>
  <si>
    <t>Meeting Chair</t>
  </si>
  <si>
    <t>Vice Chair</t>
  </si>
  <si>
    <t>Other</t>
  </si>
  <si>
    <t>Designated Group Name</t>
  </si>
  <si>
    <t>Locations</t>
  </si>
  <si>
    <t>Board</t>
  </si>
  <si>
    <t>Negotiations Committee</t>
  </si>
  <si>
    <t>Teleconference</t>
  </si>
  <si>
    <t>Other designated group (approved by Board)</t>
  </si>
  <si>
    <t>Hotel</t>
  </si>
  <si>
    <t>Calculation</t>
  </si>
  <si>
    <t>Days Served</t>
  </si>
  <si>
    <t>Hourly Rate</t>
  </si>
  <si>
    <t>Half-Day Rate</t>
  </si>
  <si>
    <t>teleconf</t>
  </si>
  <si>
    <t>travel</t>
  </si>
  <si>
    <t>Daily Rate</t>
  </si>
  <si>
    <t>Half Day Rate</t>
  </si>
  <si>
    <t>15.5 to 25</t>
  </si>
  <si>
    <t>More than 25</t>
  </si>
  <si>
    <t>Donations\Redirections</t>
  </si>
  <si>
    <t>Donate: Ontario Medical Foundation: Payment for this claim (a tax receipt will be issued annually).</t>
  </si>
  <si>
    <t>Donate: Ontario Medical Foundation: Honoraria portion of this claim (a tax receipt will be issued annually).</t>
  </si>
  <si>
    <t>Donate: Ontario Medical Foundation: Other Amount  (a tax receipt will be issued annually).</t>
  </si>
  <si>
    <t>Donate: Ontario Medical Student Bursary Fund: Payment for this claim (a tax receipt will be issued annually).</t>
  </si>
  <si>
    <t>Donate: Ontario Medical Student Bursary Fund: Honoraria portion of this claim (a tax receipt will be issued annually).</t>
  </si>
  <si>
    <t>Donate: Ontario Medical Student Bursary Fund: Other Amount (a tax receipt will be issued annually).</t>
  </si>
  <si>
    <t>Redirect to your unit's discretionary account: Honoraria &amp; expenses of this claim</t>
  </si>
  <si>
    <t>Redirect to your unit's discretionary account: Honoraria portion of this claim</t>
  </si>
  <si>
    <t>Redirect to your unit's discretionary account: Other Amount</t>
  </si>
  <si>
    <t>Chair</t>
  </si>
  <si>
    <t>Chair (25% Premium)</t>
  </si>
  <si>
    <t>Negotiations Chair (50%)</t>
  </si>
  <si>
    <t>Chair (50% Premium)</t>
  </si>
  <si>
    <t>New Board Mbr &amp; Vice Chair</t>
  </si>
  <si>
    <t>Brd Vice Chr (37.5% Premium)</t>
  </si>
  <si>
    <t>Non Brd Vice Chair</t>
  </si>
  <si>
    <t>Vice Chr (12.5% Premium)</t>
  </si>
  <si>
    <t xml:space="preserve">Constituency </t>
  </si>
  <si>
    <t>Role</t>
  </si>
  <si>
    <t xml:space="preserve">Designated Officer </t>
  </si>
  <si>
    <t>MEMBER HONORARIUM &amp; EXPENSE CLAIM - JANUARY 1, 2025</t>
  </si>
  <si>
    <t>Revised December 23, 2024</t>
  </si>
  <si>
    <t>CONSTITUENCY MEMBER CLAIM - JANUARY 1, 2025</t>
  </si>
  <si>
    <t xml:space="preserve"> @ 0.66/km</t>
  </si>
  <si>
    <t>Revised January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</si>
</sst>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F800]dddd\,\ mmmm\ dd\,\ yyyy"/>
    <numFmt numFmtId="166" formatCode="_-&quot;$&quot;* #,##0.00___-;\-* #,##0.00___-;_-* &quot;-&quot;??___-;_-@___-"/>
  </numFmts>
  <fonts count="37" x14ac:knownFonts="1">
    <font>
      <sz val="11"/>
      <color theme="1"/>
      <name val="Arial"/>
      <family val="2"/>
    </font>
    <font>
      <sz val="10"/>
      <color theme="1"/>
      <name val="Arial"/>
      <family val="2"/>
    </font>
    <font>
      <sz val="11"/>
      <color theme="1"/>
      <name val="Arial"/>
      <family val="2"/>
    </font>
    <font>
      <b/>
      <sz val="12"/>
      <color theme="1"/>
      <name val="Arial Narrow"/>
      <family val="2"/>
    </font>
    <font>
      <b/>
      <sz val="10"/>
      <color theme="1"/>
      <name val="Arial Narrow"/>
      <family val="2"/>
    </font>
    <font>
      <sz val="10"/>
      <color theme="1"/>
      <name val="Arial Narrow"/>
      <family val="2"/>
    </font>
    <font>
      <i/>
      <sz val="8"/>
      <color theme="1"/>
      <name val="Arial Narrow"/>
      <family val="2"/>
    </font>
    <font>
      <sz val="8"/>
      <color theme="1"/>
      <name val="Arial Narrow"/>
      <family val="2"/>
    </font>
    <font>
      <i/>
      <sz val="9"/>
      <color theme="1"/>
      <name val="Arial Narrow"/>
      <family val="2"/>
    </font>
    <font>
      <sz val="9"/>
      <color theme="1"/>
      <name val="Arial Narrow"/>
      <family val="2"/>
    </font>
    <font>
      <b/>
      <sz val="10"/>
      <color theme="1"/>
      <name val="Arial"/>
      <family val="2"/>
    </font>
    <font>
      <b/>
      <i/>
      <sz val="10"/>
      <color theme="1"/>
      <name val="Arial Narrow"/>
      <family val="2"/>
    </font>
    <font>
      <b/>
      <sz val="9"/>
      <color theme="1"/>
      <name val="Arial Narrow"/>
      <family val="2"/>
    </font>
    <font>
      <b/>
      <sz val="9"/>
      <color theme="1"/>
      <name val="Arial"/>
      <family val="2"/>
    </font>
    <font>
      <sz val="9"/>
      <color theme="1"/>
      <name val="Arial"/>
      <family val="2"/>
    </font>
    <font>
      <sz val="8"/>
      <color indexed="81"/>
      <name val="Tahoma"/>
      <family val="2"/>
    </font>
    <font>
      <b/>
      <sz val="8"/>
      <color indexed="81"/>
      <name val="Tahoma"/>
      <family val="2"/>
    </font>
    <font>
      <sz val="11"/>
      <color theme="1"/>
      <name val="Arial Narrow"/>
      <family val="2"/>
    </font>
    <font>
      <sz val="12"/>
      <color theme="1"/>
      <name val="Arial Narrow"/>
      <family val="2"/>
    </font>
    <font>
      <sz val="10"/>
      <color theme="3"/>
      <name val="Arial"/>
      <family val="2"/>
    </font>
    <font>
      <b/>
      <i/>
      <sz val="8"/>
      <color indexed="81"/>
      <name val="Tahoma"/>
      <family val="2"/>
    </font>
    <font>
      <i/>
      <sz val="8"/>
      <color theme="1"/>
      <name val="Arial"/>
      <family val="2"/>
    </font>
    <font>
      <u/>
      <sz val="12.1"/>
      <color theme="10"/>
      <name val="Arial"/>
      <family val="2"/>
    </font>
    <font>
      <sz val="10"/>
      <color theme="1"/>
      <name val="Arial"/>
      <family val="2"/>
    </font>
    <font>
      <i/>
      <sz val="10"/>
      <color theme="1"/>
      <name val="Arial"/>
      <family val="2"/>
    </font>
    <font>
      <u/>
      <sz val="12.1"/>
      <color theme="0"/>
      <name val="Arial"/>
      <family val="2"/>
    </font>
    <font>
      <b/>
      <sz val="18"/>
      <color theme="1"/>
      <name val="Arial"/>
      <family val="2"/>
    </font>
    <font>
      <b/>
      <sz val="14"/>
      <color theme="1"/>
      <name val="Arial"/>
      <family val="2"/>
    </font>
    <font>
      <sz val="10"/>
      <name val="Arial Narrow"/>
      <family val="2"/>
    </font>
    <font>
      <sz val="9"/>
      <color indexed="81"/>
      <name val="Tahoma"/>
      <family val="2"/>
    </font>
    <font>
      <sz val="8"/>
      <color theme="1"/>
      <name val="Arial"/>
      <family val="2"/>
    </font>
    <font>
      <u/>
      <sz val="10"/>
      <color theme="10"/>
      <name val="Arial"/>
      <family val="2"/>
    </font>
    <font>
      <sz val="10"/>
      <color theme="0"/>
      <name val="Arial"/>
      <family val="2"/>
    </font>
    <font>
      <sz val="10"/>
      <color theme="2"/>
      <name val="Arial Narrow"/>
      <family val="2"/>
    </font>
    <font>
      <b/>
      <sz val="14"/>
      <name val="Arial"/>
      <family val="2"/>
    </font>
    <font>
      <b/>
      <sz val="11"/>
      <color theme="1"/>
      <name val="Arial"/>
      <family val="2"/>
    </font>
    <font>
      <b/>
      <sz val="11"/>
      <color rgb="FFFF0000"/>
      <name val="Arial"/>
      <family val="2"/>
    </font>
  </fonts>
  <fills count="10">
    <fill>
      <patternFill patternType="none"/>
    </fill>
    <fill>
      <patternFill patternType="gray125"/>
    </fill>
    <fill>
      <patternFill patternType="solid">
        <fgColor rgb="FFE1E7E3"/>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2"/>
        <bgColor indexed="64"/>
      </patternFill>
    </fill>
    <fill>
      <patternFill patternType="solid">
        <fgColor rgb="FFFFFF00"/>
        <bgColor indexed="64"/>
      </patternFill>
    </fill>
    <fill>
      <patternFill patternType="solid">
        <fgColor rgb="FFCC99FF"/>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9" fillId="3" borderId="2" applyBorder="0">
      <alignment horizontal="left" vertical="top" shrinkToFit="1"/>
      <protection locked="0"/>
    </xf>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cellStyleXfs>
  <cellXfs count="180">
    <xf numFmtId="0" fontId="0" fillId="0" borderId="0" xfId="0"/>
    <xf numFmtId="0" fontId="14" fillId="0" borderId="1" xfId="0" applyFont="1" applyBorder="1"/>
    <xf numFmtId="0" fontId="14" fillId="0" borderId="0" xfId="0" applyFont="1"/>
    <xf numFmtId="0" fontId="14" fillId="4" borderId="1" xfId="0" applyFont="1" applyFill="1" applyBorder="1"/>
    <xf numFmtId="0" fontId="0" fillId="0" borderId="0" xfId="0" applyAlignment="1">
      <alignment vertical="top"/>
    </xf>
    <xf numFmtId="0" fontId="19" fillId="0" borderId="0" xfId="1" applyFill="1" applyBorder="1" applyProtection="1">
      <alignment horizontal="left" vertical="top" shrinkToFit="1"/>
    </xf>
    <xf numFmtId="0" fontId="0" fillId="0" borderId="0" xfId="0" applyAlignment="1">
      <alignment horizontal="left" vertical="top"/>
    </xf>
    <xf numFmtId="0" fontId="5" fillId="0" borderId="0" xfId="0" applyFont="1" applyAlignment="1">
      <alignment vertical="top" wrapText="1"/>
    </xf>
    <xf numFmtId="18" fontId="14" fillId="0" borderId="1" xfId="0" applyNumberFormat="1" applyFont="1" applyBorder="1" applyAlignment="1">
      <alignment horizontal="center"/>
    </xf>
    <xf numFmtId="0" fontId="5" fillId="0" borderId="1" xfId="0" applyFont="1" applyBorder="1" applyAlignment="1">
      <alignment vertical="top" wrapText="1"/>
    </xf>
    <xf numFmtId="164" fontId="13" fillId="0" borderId="1" xfId="2" applyNumberFormat="1" applyFont="1" applyBorder="1" applyAlignment="1" applyProtection="1">
      <alignment horizontal="center" vertical="top" wrapText="1"/>
    </xf>
    <xf numFmtId="44" fontId="9" fillId="0" borderId="1" xfId="3" applyFont="1" applyBorder="1" applyAlignment="1" applyProtection="1">
      <alignment vertical="top" wrapText="1"/>
    </xf>
    <xf numFmtId="1" fontId="13" fillId="0" borderId="1" xfId="2" applyNumberFormat="1" applyFont="1" applyBorder="1" applyAlignment="1" applyProtection="1">
      <alignment horizontal="center" vertical="top" wrapText="1"/>
    </xf>
    <xf numFmtId="0" fontId="17" fillId="3" borderId="1" xfId="1" applyFont="1" applyBorder="1" applyAlignment="1">
      <alignment horizontal="center" shrinkToFit="1"/>
      <protection locked="0"/>
    </xf>
    <xf numFmtId="0" fontId="5" fillId="0" borderId="1" xfId="0" applyFont="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23" fillId="0" borderId="0" xfId="0" applyFont="1" applyAlignment="1">
      <alignment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5" fillId="0" borderId="7" xfId="0" applyFont="1" applyBorder="1" applyAlignment="1">
      <alignment horizontal="center" vertical="top" wrapText="1"/>
    </xf>
    <xf numFmtId="0" fontId="4" fillId="0" borderId="6" xfId="0" applyFont="1" applyBorder="1" applyAlignment="1">
      <alignment vertical="top" wrapText="1"/>
    </xf>
    <xf numFmtId="0" fontId="19" fillId="3" borderId="7" xfId="1" applyBorder="1">
      <alignment horizontal="left" vertical="top" shrinkToFit="1"/>
      <protection locked="0"/>
    </xf>
    <xf numFmtId="0" fontId="4" fillId="0" borderId="6" xfId="0" applyFont="1" applyBorder="1" applyAlignment="1">
      <alignment vertical="top"/>
    </xf>
    <xf numFmtId="0" fontId="19" fillId="3" borderId="7" xfId="1" applyBorder="1" applyAlignment="1">
      <alignment horizontal="center" vertical="top" shrinkToFit="1"/>
      <protection locked="0"/>
    </xf>
    <xf numFmtId="0" fontId="21" fillId="0" borderId="1" xfId="0" applyFont="1" applyBorder="1" applyAlignment="1">
      <alignment horizontal="right" vertical="center"/>
    </xf>
    <xf numFmtId="0" fontId="24" fillId="0" borderId="0" xfId="0" applyFont="1" applyAlignment="1">
      <alignment vertical="top"/>
    </xf>
    <xf numFmtId="0" fontId="5" fillId="6" borderId="1" xfId="0" applyFont="1" applyFill="1" applyBorder="1" applyAlignment="1">
      <alignment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top" wrapText="1"/>
    </xf>
    <xf numFmtId="0" fontId="5" fillId="6" borderId="1" xfId="0" applyFont="1" applyFill="1" applyBorder="1" applyAlignment="1">
      <alignment vertical="center" wrapText="1"/>
    </xf>
    <xf numFmtId="0" fontId="4" fillId="6" borderId="1" xfId="0" applyFont="1" applyFill="1" applyBorder="1" applyAlignment="1">
      <alignment vertical="center" wrapText="1"/>
    </xf>
    <xf numFmtId="0" fontId="5" fillId="3" borderId="1" xfId="1" applyFont="1" applyBorder="1" applyAlignment="1">
      <alignment horizontal="center" vertical="center"/>
      <protection locked="0"/>
    </xf>
    <xf numFmtId="0" fontId="5" fillId="3" borderId="1" xfId="1" applyFont="1" applyBorder="1" applyAlignment="1">
      <alignment horizontal="center" vertical="center" shrinkToFit="1"/>
      <protection locked="0"/>
    </xf>
    <xf numFmtId="0" fontId="9" fillId="0" borderId="1" xfId="0" quotePrefix="1" applyFont="1" applyBorder="1" applyAlignment="1">
      <alignment horizontal="center" vertical="center" wrapText="1"/>
    </xf>
    <xf numFmtId="2" fontId="14" fillId="0" borderId="1" xfId="0" applyNumberFormat="1" applyFont="1" applyBorder="1"/>
    <xf numFmtId="0" fontId="19" fillId="3" borderId="7" xfId="1" applyBorder="1" applyAlignment="1" applyProtection="1">
      <alignment horizontal="center" vertical="top" shrinkToFit="1"/>
    </xf>
    <xf numFmtId="0" fontId="19" fillId="3" borderId="1" xfId="1" applyBorder="1" applyAlignment="1" applyProtection="1">
      <alignment horizontal="center" vertical="top" shrinkToFit="1"/>
    </xf>
    <xf numFmtId="2" fontId="14" fillId="7" borderId="1" xfId="0" applyNumberFormat="1" applyFont="1" applyFill="1" applyBorder="1"/>
    <xf numFmtId="0" fontId="0" fillId="3" borderId="0" xfId="0" applyFill="1" applyAlignment="1">
      <alignment vertical="top"/>
    </xf>
    <xf numFmtId="0" fontId="19" fillId="3" borderId="12" xfId="1" applyBorder="1" applyAlignment="1">
      <alignment vertical="top" shrinkToFit="1"/>
      <protection locked="0"/>
    </xf>
    <xf numFmtId="0" fontId="19" fillId="3" borderId="12" xfId="1" applyBorder="1" applyAlignment="1" applyProtection="1">
      <alignment vertical="top" shrinkToFit="1"/>
    </xf>
    <xf numFmtId="0" fontId="19" fillId="0" borderId="12" xfId="1" applyFill="1" applyBorder="1" applyAlignment="1" applyProtection="1">
      <alignment horizontal="center" vertical="top" shrinkToFit="1"/>
    </xf>
    <xf numFmtId="0" fontId="19" fillId="0" borderId="11" xfId="1" applyFill="1" applyBorder="1" applyAlignment="1" applyProtection="1">
      <alignment horizontal="center" vertical="top" shrinkToFit="1"/>
    </xf>
    <xf numFmtId="0" fontId="19" fillId="0" borderId="13" xfId="1" applyFill="1" applyBorder="1" applyAlignment="1" applyProtection="1">
      <alignment horizontal="center" vertical="top" shrinkToFit="1"/>
    </xf>
    <xf numFmtId="0" fontId="5" fillId="2" borderId="6" xfId="0" applyFont="1" applyFill="1" applyBorder="1" applyAlignment="1">
      <alignment horizontal="center" vertical="top" wrapText="1"/>
    </xf>
    <xf numFmtId="0" fontId="4" fillId="0" borderId="1" xfId="0" applyFont="1" applyBorder="1" applyAlignment="1">
      <alignment horizontal="left" vertical="top" wrapText="1"/>
    </xf>
    <xf numFmtId="0" fontId="19" fillId="3" borderId="12" xfId="1" applyBorder="1" applyAlignment="1" applyProtection="1">
      <alignment horizontal="center" vertical="top" shrinkToFit="1"/>
    </xf>
    <xf numFmtId="0" fontId="19" fillId="3" borderId="11" xfId="1" applyBorder="1" applyAlignment="1" applyProtection="1">
      <alignment horizontal="center" vertical="top" shrinkToFit="1"/>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3" fillId="8" borderId="1" xfId="0" applyFont="1" applyFill="1" applyBorder="1" applyAlignment="1">
      <alignment vertical="center" wrapText="1"/>
    </xf>
    <xf numFmtId="44" fontId="5" fillId="8" borderId="1" xfId="3" applyFont="1" applyFill="1" applyBorder="1" applyAlignment="1" applyProtection="1">
      <alignment horizontal="left" vertical="center"/>
      <protection locked="0"/>
    </xf>
    <xf numFmtId="0" fontId="13" fillId="0" borderId="0" xfId="0" applyFont="1"/>
    <xf numFmtId="0" fontId="14" fillId="9" borderId="1" xfId="0" applyFont="1" applyFill="1" applyBorder="1"/>
    <xf numFmtId="0" fontId="32" fillId="0" borderId="11" xfId="1" applyFont="1" applyFill="1" applyBorder="1" applyAlignment="1" applyProtection="1">
      <alignment horizontal="center" vertical="top" shrinkToFit="1"/>
    </xf>
    <xf numFmtId="0" fontId="33" fillId="2" borderId="6" xfId="0" applyFont="1" applyFill="1" applyBorder="1" applyAlignment="1">
      <alignment horizontal="center" vertical="top" wrapText="1"/>
    </xf>
    <xf numFmtId="0" fontId="0" fillId="9" borderId="1" xfId="0" applyFill="1" applyBorder="1"/>
    <xf numFmtId="0" fontId="0" fillId="0" borderId="1" xfId="0" applyBorder="1"/>
    <xf numFmtId="11" fontId="0" fillId="3" borderId="0" xfId="0" applyNumberFormat="1" applyFill="1"/>
    <xf numFmtId="0" fontId="0" fillId="3" borderId="0" xfId="0" applyFill="1"/>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0" fillId="7" borderId="1" xfId="0" applyFill="1" applyBorder="1"/>
    <xf numFmtId="0" fontId="19" fillId="7" borderId="7" xfId="1" applyFill="1" applyBorder="1">
      <alignment horizontal="left" vertical="top" shrinkToFit="1"/>
      <protection locked="0"/>
    </xf>
    <xf numFmtId="0" fontId="4" fillId="0" borderId="6" xfId="0" applyFont="1" applyBorder="1" applyAlignment="1">
      <alignment horizontal="center" vertical="top" wrapText="1"/>
    </xf>
    <xf numFmtId="0" fontId="4" fillId="0" borderId="6" xfId="0" applyFont="1" applyBorder="1" applyAlignment="1">
      <alignment horizontal="center" vertical="top"/>
    </xf>
    <xf numFmtId="0" fontId="4" fillId="7" borderId="6" xfId="0" applyFont="1" applyFill="1" applyBorder="1" applyAlignment="1">
      <alignment horizontal="center" vertical="top" wrapText="1"/>
    </xf>
    <xf numFmtId="0" fontId="27" fillId="3" borderId="0" xfId="0" applyFont="1" applyFill="1" applyAlignment="1">
      <alignment horizontal="center" vertical="top"/>
    </xf>
    <xf numFmtId="0" fontId="36" fillId="3" borderId="0" xfId="0" applyFont="1" applyFill="1" applyAlignment="1">
      <alignment horizontal="right" vertical="top"/>
    </xf>
    <xf numFmtId="0" fontId="0" fillId="3" borderId="0" xfId="0" applyFill="1" applyAlignment="1">
      <alignment horizontal="right" vertical="top"/>
    </xf>
    <xf numFmtId="0" fontId="28" fillId="3" borderId="11" xfId="1" applyFont="1" applyBorder="1">
      <alignment horizontal="left" vertical="top" shrinkToFit="1"/>
      <protection locked="0"/>
    </xf>
    <xf numFmtId="0" fontId="28" fillId="3" borderId="13" xfId="1" applyFont="1" applyBorder="1">
      <alignment horizontal="left" vertical="top" shrinkToFit="1"/>
      <protection locked="0"/>
    </xf>
    <xf numFmtId="18" fontId="19" fillId="3" borderId="7" xfId="1" applyNumberFormat="1" applyBorder="1" applyAlignment="1">
      <alignment horizontal="left" vertical="top" indent="1"/>
      <protection locked="0"/>
    </xf>
    <xf numFmtId="0" fontId="6" fillId="0" borderId="1" xfId="0" applyFont="1" applyBorder="1" applyAlignment="1">
      <alignment horizontal="right" vertical="top" wrapText="1"/>
    </xf>
    <xf numFmtId="0" fontId="8" fillId="0" borderId="6" xfId="0" applyFont="1" applyBorder="1" applyAlignment="1">
      <alignment horizontal="left" vertical="top"/>
    </xf>
    <xf numFmtId="0" fontId="5" fillId="0" borderId="1" xfId="0" applyFont="1" applyBorder="1" applyAlignment="1">
      <alignment horizontal="left" vertical="top" wrapText="1"/>
    </xf>
    <xf numFmtId="0" fontId="4" fillId="0" borderId="6" xfId="0" applyFont="1" applyBorder="1" applyAlignment="1">
      <alignment horizontal="left" vertical="top" wrapText="1"/>
    </xf>
    <xf numFmtId="165" fontId="19" fillId="3" borderId="1" xfId="1" applyNumberFormat="1" applyBorder="1">
      <alignment horizontal="left" vertical="top" shrinkToFit="1"/>
      <protection locked="0"/>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5"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6" borderId="1" xfId="0" applyFont="1" applyFill="1" applyBorder="1" applyAlignment="1">
      <alignment horizontal="center" vertical="top" wrapText="1"/>
    </xf>
    <xf numFmtId="0" fontId="3" fillId="6" borderId="3" xfId="0" applyFont="1" applyFill="1" applyBorder="1" applyAlignment="1">
      <alignment horizontal="left" vertical="top"/>
    </xf>
    <xf numFmtId="0" fontId="3" fillId="6" borderId="4" xfId="0" applyFont="1" applyFill="1" applyBorder="1" applyAlignment="1">
      <alignment horizontal="left" vertical="top"/>
    </xf>
    <xf numFmtId="0" fontId="3" fillId="6" borderId="5" xfId="0" applyFont="1" applyFill="1" applyBorder="1" applyAlignment="1">
      <alignment horizontal="left"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6" borderId="1" xfId="0" applyFont="1" applyFill="1" applyBorder="1" applyAlignment="1">
      <alignment horizontal="left" vertical="top" wrapText="1"/>
    </xf>
    <xf numFmtId="0" fontId="0" fillId="0" borderId="7" xfId="0" applyBorder="1" applyAlignment="1" applyProtection="1">
      <alignment horizontal="center" vertical="top"/>
      <protection locked="0"/>
    </xf>
    <xf numFmtId="0" fontId="4" fillId="0" borderId="6" xfId="0" applyFont="1" applyBorder="1" applyAlignment="1">
      <alignment horizontal="left" vertical="center"/>
    </xf>
    <xf numFmtId="0" fontId="19" fillId="3" borderId="7" xfId="1" applyBorder="1">
      <alignment horizontal="left" vertical="top" shrinkToFit="1"/>
      <protection locked="0"/>
    </xf>
    <xf numFmtId="0" fontId="19" fillId="3" borderId="7" xfId="1" applyBorder="1" applyAlignment="1">
      <alignment horizontal="center" vertical="top" shrinkToFit="1"/>
      <protection locked="0"/>
    </xf>
    <xf numFmtId="0" fontId="3" fillId="6" borderId="1" xfId="0" applyFont="1" applyFill="1" applyBorder="1" applyAlignment="1">
      <alignment horizontal="left" vertical="top" wrapText="1"/>
    </xf>
    <xf numFmtId="0" fontId="4" fillId="6" borderId="3" xfId="0" applyFont="1" applyFill="1" applyBorder="1" applyAlignment="1">
      <alignment horizontal="left" vertical="top"/>
    </xf>
    <xf numFmtId="0" fontId="4" fillId="6" borderId="4" xfId="0" applyFont="1" applyFill="1" applyBorder="1" applyAlignment="1">
      <alignment horizontal="left" vertical="top"/>
    </xf>
    <xf numFmtId="0" fontId="4" fillId="6" borderId="5" xfId="0" applyFont="1" applyFill="1" applyBorder="1" applyAlignment="1">
      <alignment horizontal="left" vertical="top"/>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25" fillId="5" borderId="0" xfId="4" applyFont="1" applyFill="1" applyAlignment="1" applyProtection="1">
      <alignment horizontal="center"/>
      <protection locked="0"/>
    </xf>
    <xf numFmtId="0" fontId="30" fillId="3" borderId="11" xfId="0" applyFont="1" applyFill="1" applyBorder="1" applyAlignment="1">
      <alignment horizontal="right" vertical="top" wrapText="1"/>
    </xf>
    <xf numFmtId="0" fontId="26" fillId="3" borderId="11" xfId="0" applyFont="1" applyFill="1" applyBorder="1" applyAlignment="1">
      <alignment horizontal="right" vertical="top" wrapText="1"/>
    </xf>
    <xf numFmtId="166" fontId="5" fillId="3" borderId="1" xfId="3" applyNumberFormat="1" applyFont="1" applyFill="1" applyBorder="1" applyAlignment="1" applyProtection="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166" fontId="5" fillId="3" borderId="1" xfId="3" applyNumberFormat="1" applyFont="1" applyFill="1" applyBorder="1" applyAlignment="1" applyProtection="1">
      <alignment horizontal="right" vertical="center"/>
      <protection locked="0"/>
    </xf>
    <xf numFmtId="0" fontId="5" fillId="0" borderId="1" xfId="0" applyFont="1" applyBorder="1" applyAlignment="1">
      <alignment vertical="center" wrapText="1"/>
    </xf>
    <xf numFmtId="0" fontId="19" fillId="3" borderId="7" xfId="1" applyBorder="1" applyAlignment="1">
      <alignment vertical="top" shrinkToFit="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1" fillId="0" borderId="0" xfId="0" applyFont="1" applyAlignment="1">
      <alignment horizontal="left" vertical="top" wrapText="1"/>
    </xf>
    <xf numFmtId="166" fontId="5" fillId="3" borderId="1" xfId="3" applyNumberFormat="1" applyFont="1" applyFill="1" applyBorder="1" applyAlignment="1" applyProtection="1">
      <alignment horizontal="right"/>
      <protection locked="0"/>
    </xf>
    <xf numFmtId="0" fontId="21" fillId="0" borderId="0" xfId="0" applyFont="1" applyAlignment="1">
      <alignment horizontal="right" wrapText="1"/>
    </xf>
    <xf numFmtId="18" fontId="19" fillId="3" borderId="1" xfId="1" applyNumberFormat="1" applyBorder="1" applyAlignment="1" applyProtection="1">
      <alignment horizontal="left" vertical="top" indent="1"/>
    </xf>
    <xf numFmtId="0" fontId="19" fillId="3" borderId="1" xfId="1" applyBorder="1" applyAlignment="1" applyProtection="1">
      <alignment horizontal="center" vertical="top" shrinkToFit="1"/>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4" fillId="0" borderId="1" xfId="0" applyFont="1" applyBorder="1" applyAlignment="1">
      <alignment vertical="center" wrapText="1"/>
    </xf>
    <xf numFmtId="166" fontId="4" fillId="0" borderId="1" xfId="0" applyNumberFormat="1" applyFont="1" applyBorder="1" applyAlignment="1">
      <alignment vertical="center"/>
    </xf>
    <xf numFmtId="0" fontId="4" fillId="0" borderId="1" xfId="0" applyFont="1" applyBorder="1" applyAlignment="1">
      <alignment vertical="center"/>
    </xf>
    <xf numFmtId="44" fontId="5" fillId="0" borderId="1" xfId="3" applyFont="1" applyFill="1" applyBorder="1" applyAlignment="1" applyProtection="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17" fillId="3" borderId="1" xfId="1" applyFont="1" applyBorder="1" applyAlignment="1">
      <alignment horizontal="left" vertical="center" shrinkToFit="1"/>
      <protection locked="0"/>
    </xf>
    <xf numFmtId="0" fontId="4" fillId="6" borderId="1" xfId="0" applyFont="1" applyFill="1" applyBorder="1" applyAlignment="1">
      <alignment vertical="top" wrapText="1"/>
    </xf>
    <xf numFmtId="0" fontId="5" fillId="8" borderId="3" xfId="0" applyFont="1" applyFill="1" applyBorder="1" applyAlignment="1" applyProtection="1">
      <alignment horizontal="left" vertical="center" wrapText="1"/>
      <protection locked="0"/>
    </xf>
    <xf numFmtId="0" fontId="5" fillId="8" borderId="4"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31" fillId="0" borderId="0" xfId="4" applyFont="1" applyAlignment="1" applyProtection="1">
      <alignment horizontal="left" vertical="top" wrapText="1"/>
      <protection locked="0"/>
    </xf>
    <xf numFmtId="0" fontId="10" fillId="0" borderId="0" xfId="0" applyFont="1" applyAlignment="1">
      <alignment horizontal="center" vertical="top" wrapText="1"/>
    </xf>
    <xf numFmtId="0" fontId="24" fillId="0" borderId="0" xfId="0" applyFont="1" applyAlignment="1">
      <alignment horizontal="center" vertical="top" wrapText="1"/>
    </xf>
    <xf numFmtId="0" fontId="1" fillId="0" borderId="0" xfId="0" applyFont="1" applyAlignment="1">
      <alignment horizontal="left" vertical="top"/>
    </xf>
    <xf numFmtId="0" fontId="3" fillId="6" borderId="1" xfId="0" applyFont="1" applyFill="1" applyBorder="1" applyAlignment="1">
      <alignment horizontal="left" vertical="center"/>
    </xf>
    <xf numFmtId="0" fontId="4" fillId="0" borderId="1" xfId="0" applyFont="1" applyBorder="1" applyAlignment="1">
      <alignment vertical="top" wrapText="1"/>
    </xf>
    <xf numFmtId="44" fontId="4" fillId="0" borderId="1" xfId="3" applyFont="1" applyBorder="1" applyAlignment="1" applyProtection="1">
      <alignment horizontal="justify" vertical="top" wrapText="1"/>
    </xf>
    <xf numFmtId="0" fontId="4" fillId="0" borderId="9" xfId="0" applyFont="1" applyBorder="1" applyAlignment="1">
      <alignment horizontal="left" vertical="top" wrapText="1"/>
    </xf>
    <xf numFmtId="0" fontId="19" fillId="3" borderId="12" xfId="1" applyBorder="1" applyAlignment="1">
      <alignment horizontal="center" vertical="top" shrinkToFit="1"/>
      <protection locked="0"/>
    </xf>
    <xf numFmtId="0" fontId="19" fillId="3" borderId="13" xfId="1" applyBorder="1" applyAlignment="1">
      <alignment horizontal="center" vertical="top" shrinkToFit="1"/>
      <protection locked="0"/>
    </xf>
    <xf numFmtId="0" fontId="19" fillId="3" borderId="11" xfId="1" applyBorder="1" applyAlignment="1">
      <alignment horizontal="center" vertical="top" shrinkToFit="1"/>
      <protection locked="0"/>
    </xf>
    <xf numFmtId="0" fontId="0" fillId="0" borderId="4" xfId="0" applyBorder="1" applyAlignment="1">
      <alignment horizontal="center" vertical="top"/>
    </xf>
    <xf numFmtId="0" fontId="0" fillId="0" borderId="5" xfId="0" applyBorder="1" applyAlignment="1">
      <alignment horizontal="center" vertical="top"/>
    </xf>
    <xf numFmtId="0" fontId="19" fillId="3" borderId="12" xfId="1" applyBorder="1">
      <alignment horizontal="left" vertical="top" shrinkToFit="1"/>
      <protection locked="0"/>
    </xf>
    <xf numFmtId="0" fontId="19" fillId="3" borderId="11" xfId="1" applyBorder="1">
      <alignment horizontal="left" vertical="top" shrinkToFit="1"/>
      <protection locked="0"/>
    </xf>
    <xf numFmtId="0" fontId="19" fillId="3" borderId="13" xfId="1" applyBorder="1">
      <alignment horizontal="left" vertical="top" shrinkToFit="1"/>
      <protection locked="0"/>
    </xf>
    <xf numFmtId="0" fontId="34" fillId="7" borderId="0" xfId="0" applyFont="1" applyFill="1" applyAlignment="1">
      <alignment horizontal="center" vertical="top"/>
    </xf>
    <xf numFmtId="0" fontId="35" fillId="7" borderId="3" xfId="0" applyFont="1" applyFill="1" applyBorder="1" applyAlignment="1">
      <alignment horizontal="center" vertical="top" wrapText="1"/>
    </xf>
    <xf numFmtId="0" fontId="35" fillId="7" borderId="4" xfId="0" applyFont="1" applyFill="1" applyBorder="1" applyAlignment="1">
      <alignment horizontal="center" vertical="top" wrapText="1"/>
    </xf>
    <xf numFmtId="0" fontId="35" fillId="7" borderId="5"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19" fillId="3" borderId="12" xfId="1" applyBorder="1" applyAlignment="1">
      <alignment horizontal="left" vertical="top" wrapText="1" shrinkToFit="1"/>
      <protection locked="0"/>
    </xf>
    <xf numFmtId="0" fontId="19" fillId="3" borderId="11" xfId="1" applyBorder="1" applyAlignment="1">
      <alignment horizontal="left" vertical="top" wrapText="1" shrinkToFit="1"/>
      <protection locked="0"/>
    </xf>
    <xf numFmtId="0" fontId="35" fillId="7" borderId="8" xfId="0" applyFont="1" applyFill="1" applyBorder="1" applyAlignment="1" applyProtection="1">
      <alignment horizontal="center" vertical="top" wrapText="1"/>
      <protection locked="0"/>
    </xf>
    <xf numFmtId="0" fontId="35" fillId="7" borderId="9" xfId="0" applyFont="1" applyFill="1" applyBorder="1" applyAlignment="1" applyProtection="1">
      <alignment horizontal="center" vertical="top" wrapText="1"/>
      <protection locked="0"/>
    </xf>
    <xf numFmtId="0" fontId="35" fillId="7" borderId="10" xfId="0" applyFont="1" applyFill="1" applyBorder="1" applyAlignment="1" applyProtection="1">
      <alignment horizontal="center" vertical="top" wrapText="1"/>
      <protection locked="0"/>
    </xf>
    <xf numFmtId="0" fontId="22" fillId="0" borderId="12" xfId="4" applyNumberFormat="1" applyFill="1" applyBorder="1" applyAlignment="1" applyProtection="1">
      <alignment horizontal="center"/>
      <protection locked="0"/>
    </xf>
    <xf numFmtId="0" fontId="22" fillId="0" borderId="11" xfId="4" applyNumberFormat="1" applyFill="1" applyBorder="1" applyAlignment="1" applyProtection="1">
      <alignment horizontal="center"/>
      <protection locked="0"/>
    </xf>
    <xf numFmtId="0" fontId="22" fillId="0" borderId="13" xfId="4" applyNumberFormat="1" applyFill="1" applyBorder="1" applyAlignment="1" applyProtection="1">
      <alignment horizontal="center"/>
      <protection locked="0"/>
    </xf>
    <xf numFmtId="0" fontId="4" fillId="0" borderId="10" xfId="0" applyFont="1" applyBorder="1" applyAlignment="1">
      <alignment horizontal="center" vertical="top" wrapText="1"/>
    </xf>
    <xf numFmtId="0" fontId="4" fillId="0" borderId="6" xfId="0" applyFont="1" applyBorder="1" applyAlignment="1">
      <alignment horizontal="left" vertical="top"/>
    </xf>
    <xf numFmtId="0" fontId="19" fillId="3" borderId="7" xfId="1" applyBorder="1" applyProtection="1">
      <alignment horizontal="left" vertical="top" shrinkToFit="1"/>
    </xf>
    <xf numFmtId="0" fontId="22" fillId="5" borderId="0" xfId="4" applyFill="1" applyAlignment="1" applyProtection="1">
      <alignment horizontal="center"/>
      <protection locked="0"/>
    </xf>
    <xf numFmtId="0" fontId="0" fillId="9" borderId="1" xfId="0" applyFill="1" applyBorder="1" applyAlignment="1">
      <alignment horizontal="center"/>
    </xf>
    <xf numFmtId="0" fontId="0" fillId="9" borderId="3" xfId="0" applyFill="1" applyBorder="1" applyAlignment="1">
      <alignment horizontal="center"/>
    </xf>
    <xf numFmtId="0" fontId="0" fillId="9" borderId="5" xfId="0" applyFill="1" applyBorder="1" applyAlignment="1">
      <alignment horizontal="center"/>
    </xf>
    <xf numFmtId="0" fontId="0" fillId="9" borderId="1" xfId="0" applyFill="1" applyBorder="1" applyAlignment="1">
      <alignment horizontal="center" vertical="center"/>
    </xf>
  </cellXfs>
  <cellStyles count="5">
    <cellStyle name="Comma" xfId="2" builtinId="3"/>
    <cellStyle name="Currency" xfId="3" builtinId="4"/>
    <cellStyle name="DataEntry" xfId="1" xr:uid="{00000000-0005-0000-0000-000002000000}"/>
    <cellStyle name="Hyperlink" xfId="4" builtinId="8"/>
    <cellStyle name="Normal" xfId="0" builtinId="0"/>
  </cellStyles>
  <dxfs count="5">
    <dxf>
      <font>
        <color theme="4" tint="0.79998168889431442"/>
      </font>
    </dxf>
    <dxf>
      <font>
        <b/>
        <i val="0"/>
      </font>
      <fill>
        <patternFill>
          <bgColor rgb="FFFFFF00"/>
        </patternFill>
      </fill>
    </dxf>
    <dxf>
      <font>
        <color theme="4" tint="0.79998168889431442"/>
      </font>
    </dxf>
    <dxf>
      <font>
        <color theme="4" tint="0.79998168889431442"/>
      </font>
    </dxf>
    <dxf>
      <font>
        <color theme="4" tint="0.79998168889431442"/>
      </font>
    </dxf>
  </dxfs>
  <tableStyles count="0" defaultTableStyle="TableStyleMedium9" defaultPivotStyle="PivotStyleLight16"/>
  <colors>
    <mruColors>
      <color rgb="FFCC99FF"/>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https://www.canada.ca/content/dam/cra-arc/formspubs/pbg/td1on/td1on-22e.pdf" TargetMode="External"/><Relationship Id="rId7" Type="http://schemas.openxmlformats.org/officeDocument/2006/relationships/image" Target="../media/image4.png"/><Relationship Id="rId2" Type="http://schemas.openxmlformats.org/officeDocument/2006/relationships/hyperlink" Target="https://www.canada.ca/content/dam/cra-arc/formspubs/pbg/td1/td1-22e.pdf" TargetMode="External"/><Relationship Id="rId1" Type="http://schemas.openxmlformats.org/officeDocument/2006/relationships/hyperlink" Target="https://www.oma.org/member/your-association/about-oma/financial-matters-and-expense-claims/" TargetMode="External"/><Relationship Id="rId6" Type="http://schemas.openxmlformats.org/officeDocument/2006/relationships/hyperlink" Target="https://www.canada.ca/content/dam/cra-arc/formspubs/pbg/td1on/td1on-24e.pdf" TargetMode="External"/><Relationship Id="rId5" Type="http://schemas.openxmlformats.org/officeDocument/2006/relationships/hyperlink" Target="https://www.canada.ca/content/dam/cra-arc/formspubs/pbg/td1/td1-24e.pdf" TargetMode="External"/><Relationship Id="rId4" Type="http://schemas.openxmlformats.org/officeDocument/2006/relationships/hyperlink" Target="https://www.oma.org/member/your-association/charters-policies-and-position-descriptions/financial-matters-and-expense-claim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canada.ca/content/dam/cra-arc/formspubs/pbg/td1on/td1on-22e.pdf" TargetMode="External"/><Relationship Id="rId2" Type="http://schemas.openxmlformats.org/officeDocument/2006/relationships/hyperlink" Target="https://www.canada.ca/content/dam/cra-arc/formspubs/pbg/td1/td1-22e.pdf" TargetMode="External"/><Relationship Id="rId1" Type="http://schemas.openxmlformats.org/officeDocument/2006/relationships/hyperlink" Target="https://www.oma.org/uploadedfiles/oma/media/member/membermappedpdfs/your-association/2022-financial-policy-constituency-groups-funding.pdf/"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140970</xdr:rowOff>
    </xdr:to>
    <xdr:pic>
      <xdr:nvPicPr>
        <xdr:cNvPr id="5" name="Picture 4" descr="OMALogotransparentbackgroundl.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41249" cy="859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140970</xdr:rowOff>
    </xdr:to>
    <xdr:pic>
      <xdr:nvPicPr>
        <xdr:cNvPr id="2" name="Picture 1" descr="OMALogotransparentbackgroundl.gif">
          <a:extLst>
            <a:ext uri="{FF2B5EF4-FFF2-40B4-BE49-F238E27FC236}">
              <a16:creationId xmlns:a16="http://schemas.microsoft.com/office/drawing/2014/main" id="{DA9951C9-065A-4BAD-A95A-19284EAE3579}"/>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50774" cy="843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142875</xdr:colOff>
      <xdr:row>16</xdr:row>
      <xdr:rowOff>161925</xdr:rowOff>
    </xdr:from>
    <xdr:ext cx="184731" cy="264560"/>
    <xdr:sp macro="" textlink="">
      <xdr:nvSpPr>
        <xdr:cNvPr id="8" name="TextBox 7">
          <a:extLst>
            <a:ext uri="{FF2B5EF4-FFF2-40B4-BE49-F238E27FC236}">
              <a16:creationId xmlns:a16="http://schemas.microsoft.com/office/drawing/2014/main" id="{8C990800-6570-8B61-52C4-77A37DE7EE29}"/>
            </a:ext>
          </a:extLst>
        </xdr:cNvPr>
        <xdr:cNvSpPr txBox="1"/>
      </xdr:nvSpPr>
      <xdr:spPr>
        <a:xfrm>
          <a:off x="9744075"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0</xdr:col>
      <xdr:colOff>495299</xdr:colOff>
      <xdr:row>10</xdr:row>
      <xdr:rowOff>85725</xdr:rowOff>
    </xdr:from>
    <xdr:to>
      <xdr:col>2</xdr:col>
      <xdr:colOff>619125</xdr:colOff>
      <xdr:row>11</xdr:row>
      <xdr:rowOff>76200</xdr:rowOff>
    </xdr:to>
    <xdr:sp macro="" textlink="">
      <xdr:nvSpPr>
        <xdr:cNvPr id="9" name="TextBox 8">
          <a:hlinkClick xmlns:r="http://schemas.openxmlformats.org/officeDocument/2006/relationships" r:id="rId1"/>
          <a:extLst>
            <a:ext uri="{FF2B5EF4-FFF2-40B4-BE49-F238E27FC236}">
              <a16:creationId xmlns:a16="http://schemas.microsoft.com/office/drawing/2014/main" id="{F0A4A1B1-B32C-D3D9-135C-A38B9058844A}"/>
            </a:ext>
          </a:extLst>
        </xdr:cNvPr>
        <xdr:cNvSpPr txBox="1"/>
      </xdr:nvSpPr>
      <xdr:spPr>
        <a:xfrm>
          <a:off x="495299" y="1800225"/>
          <a:ext cx="149542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8</xdr:col>
      <xdr:colOff>333373</xdr:colOff>
      <xdr:row>58</xdr:row>
      <xdr:rowOff>152400</xdr:rowOff>
    </xdr:from>
    <xdr:to>
      <xdr:col>11</xdr:col>
      <xdr:colOff>447674</xdr:colOff>
      <xdr:row>59</xdr:row>
      <xdr:rowOff>104775</xdr:rowOff>
    </xdr:to>
    <xdr:sp macro="" textlink="">
      <xdr:nvSpPr>
        <xdr:cNvPr id="10" name="TextBox 9">
          <a:hlinkClick xmlns:r="http://schemas.openxmlformats.org/officeDocument/2006/relationships" r:id="rId2"/>
          <a:extLst>
            <a:ext uri="{FF2B5EF4-FFF2-40B4-BE49-F238E27FC236}">
              <a16:creationId xmlns:a16="http://schemas.microsoft.com/office/drawing/2014/main" id="{B6F4D2E8-DC5D-4217-3C7D-838794A89C6E}"/>
            </a:ext>
          </a:extLst>
        </xdr:cNvPr>
        <xdr:cNvSpPr txBox="1"/>
      </xdr:nvSpPr>
      <xdr:spPr>
        <a:xfrm>
          <a:off x="5819773" y="10096500"/>
          <a:ext cx="217170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352424</xdr:colOff>
      <xdr:row>59</xdr:row>
      <xdr:rowOff>152400</xdr:rowOff>
    </xdr:from>
    <xdr:to>
      <xdr:col>4</xdr:col>
      <xdr:colOff>304800</xdr:colOff>
      <xdr:row>60</xdr:row>
      <xdr:rowOff>142875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C5F045AF-1409-92B8-9CB4-F4C8B9C0F1F8}"/>
            </a:ext>
          </a:extLst>
        </xdr:cNvPr>
        <xdr:cNvSpPr txBox="1"/>
      </xdr:nvSpPr>
      <xdr:spPr>
        <a:xfrm>
          <a:off x="1038224" y="10267950"/>
          <a:ext cx="200977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4</xdr:col>
      <xdr:colOff>628648</xdr:colOff>
      <xdr:row>59</xdr:row>
      <xdr:rowOff>142874</xdr:rowOff>
    </xdr:from>
    <xdr:to>
      <xdr:col>11</xdr:col>
      <xdr:colOff>76199</xdr:colOff>
      <xdr:row>60</xdr:row>
      <xdr:rowOff>152399</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10087782-FDC3-3068-1EB7-363292E23058}"/>
            </a:ext>
          </a:extLst>
        </xdr:cNvPr>
        <xdr:cNvSpPr txBox="1"/>
      </xdr:nvSpPr>
      <xdr:spPr>
        <a:xfrm>
          <a:off x="3371848" y="10258424"/>
          <a:ext cx="4248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8</xdr:col>
      <xdr:colOff>198120</xdr:colOff>
      <xdr:row>10</xdr:row>
      <xdr:rowOff>152400</xdr:rowOff>
    </xdr:from>
    <xdr:ext cx="4091940" cy="264560"/>
    <xdr:sp macro="" textlink="">
      <xdr:nvSpPr>
        <xdr:cNvPr id="4" name="TextBox 3">
          <a:hlinkClick xmlns:r="http://schemas.openxmlformats.org/officeDocument/2006/relationships" r:id="rId4"/>
          <a:extLst>
            <a:ext uri="{FF2B5EF4-FFF2-40B4-BE49-F238E27FC236}">
              <a16:creationId xmlns:a16="http://schemas.microsoft.com/office/drawing/2014/main" id="{07E68272-FC17-2F58-7CE4-31CA9AD7AE88}"/>
            </a:ext>
          </a:extLst>
        </xdr:cNvPr>
        <xdr:cNvSpPr txBox="1"/>
      </xdr:nvSpPr>
      <xdr:spPr>
        <a:xfrm>
          <a:off x="5684520" y="1905000"/>
          <a:ext cx="40919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sz="1100"/>
        </a:p>
      </xdr:txBody>
    </xdr:sp>
    <xdr:clientData/>
  </xdr:oneCellAnchor>
  <xdr:oneCellAnchor>
    <xdr:from>
      <xdr:col>5</xdr:col>
      <xdr:colOff>554182</xdr:colOff>
      <xdr:row>13</xdr:row>
      <xdr:rowOff>6927</xdr:rowOff>
    </xdr:from>
    <xdr:ext cx="184731" cy="264560"/>
    <xdr:sp macro="" textlink="">
      <xdr:nvSpPr>
        <xdr:cNvPr id="13" name="TextBox 12">
          <a:extLst>
            <a:ext uri="{FF2B5EF4-FFF2-40B4-BE49-F238E27FC236}">
              <a16:creationId xmlns:a16="http://schemas.microsoft.com/office/drawing/2014/main" id="{DA140625-BE73-9E10-5218-A02F279F4803}"/>
            </a:ext>
          </a:extLst>
        </xdr:cNvPr>
        <xdr:cNvSpPr txBox="1"/>
      </xdr:nvSpPr>
      <xdr:spPr>
        <a:xfrm>
          <a:off x="3983182" y="22582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8</xdr:col>
      <xdr:colOff>69273</xdr:colOff>
      <xdr:row>11</xdr:row>
      <xdr:rowOff>41564</xdr:rowOff>
    </xdr:from>
    <xdr:to>
      <xdr:col>13</xdr:col>
      <xdr:colOff>671945</xdr:colOff>
      <xdr:row>12</xdr:row>
      <xdr:rowOff>76200</xdr:rowOff>
    </xdr:to>
    <xdr:sp macro="" textlink="">
      <xdr:nvSpPr>
        <xdr:cNvPr id="6" name="TextBox 5">
          <a:hlinkClick xmlns:r="http://schemas.openxmlformats.org/officeDocument/2006/relationships" r:id="rId4"/>
          <a:extLst>
            <a:ext uri="{FF2B5EF4-FFF2-40B4-BE49-F238E27FC236}">
              <a16:creationId xmlns:a16="http://schemas.microsoft.com/office/drawing/2014/main" id="{681FFFDA-8E36-DB7B-B41C-7A038D41375C}"/>
            </a:ext>
          </a:extLst>
        </xdr:cNvPr>
        <xdr:cNvSpPr txBox="1"/>
      </xdr:nvSpPr>
      <xdr:spPr>
        <a:xfrm>
          <a:off x="5555673" y="1946564"/>
          <a:ext cx="4031672"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0</xdr:col>
      <xdr:colOff>568036</xdr:colOff>
      <xdr:row>12</xdr:row>
      <xdr:rowOff>48491</xdr:rowOff>
    </xdr:from>
    <xdr:to>
      <xdr:col>3</xdr:col>
      <xdr:colOff>325582</xdr:colOff>
      <xdr:row>13</xdr:row>
      <xdr:rowOff>76200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0549AC81-88BA-F8A9-31D2-FE09998B589F}"/>
            </a:ext>
          </a:extLst>
        </xdr:cNvPr>
        <xdr:cNvSpPr txBox="1"/>
      </xdr:nvSpPr>
      <xdr:spPr>
        <a:xfrm>
          <a:off x="568036" y="2126673"/>
          <a:ext cx="1814946" cy="200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9</xdr:col>
      <xdr:colOff>519545</xdr:colOff>
      <xdr:row>68</xdr:row>
      <xdr:rowOff>138545</xdr:rowOff>
    </xdr:from>
    <xdr:to>
      <xdr:col>13</xdr:col>
      <xdr:colOff>284018</xdr:colOff>
      <xdr:row>69</xdr:row>
      <xdr:rowOff>103910</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D0361830-9EF4-9E1F-8F31-9C518DFAB531}"/>
            </a:ext>
          </a:extLst>
        </xdr:cNvPr>
        <xdr:cNvSpPr txBox="1"/>
      </xdr:nvSpPr>
      <xdr:spPr>
        <a:xfrm>
          <a:off x="6691745" y="11914909"/>
          <a:ext cx="2507673" cy="138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505692</xdr:colOff>
      <xdr:row>70</xdr:row>
      <xdr:rowOff>0</xdr:rowOff>
    </xdr:from>
    <xdr:to>
      <xdr:col>4</xdr:col>
      <xdr:colOff>561110</xdr:colOff>
      <xdr:row>70</xdr:row>
      <xdr:rowOff>124691</xdr:rowOff>
    </xdr:to>
    <xdr:sp macro="" textlink="">
      <xdr:nvSpPr>
        <xdr:cNvPr id="17" name="TextBox 16">
          <a:hlinkClick xmlns:r="http://schemas.openxmlformats.org/officeDocument/2006/relationships" r:id="rId5"/>
          <a:extLst>
            <a:ext uri="{FF2B5EF4-FFF2-40B4-BE49-F238E27FC236}">
              <a16:creationId xmlns:a16="http://schemas.microsoft.com/office/drawing/2014/main" id="{54B13ADB-B004-4A83-BD9B-CD4699B2B4E5}"/>
            </a:ext>
          </a:extLst>
        </xdr:cNvPr>
        <xdr:cNvSpPr txBox="1"/>
      </xdr:nvSpPr>
      <xdr:spPr>
        <a:xfrm>
          <a:off x="1191492" y="12122727"/>
          <a:ext cx="2112818" cy="12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5</xdr:col>
      <xdr:colOff>180109</xdr:colOff>
      <xdr:row>69</xdr:row>
      <xdr:rowOff>159328</xdr:rowOff>
    </xdr:from>
    <xdr:to>
      <xdr:col>12</xdr:col>
      <xdr:colOff>235527</xdr:colOff>
      <xdr:row>70</xdr:row>
      <xdr:rowOff>138546</xdr:rowOff>
    </xdr:to>
    <xdr:sp macro="" textlink="">
      <xdr:nvSpPr>
        <xdr:cNvPr id="18" name="TextBox 17">
          <a:hlinkClick xmlns:r="http://schemas.openxmlformats.org/officeDocument/2006/relationships" r:id="rId6"/>
          <a:extLst>
            <a:ext uri="{FF2B5EF4-FFF2-40B4-BE49-F238E27FC236}">
              <a16:creationId xmlns:a16="http://schemas.microsoft.com/office/drawing/2014/main" id="{CB71C7C7-11F5-F961-4F1E-46706C87DC65}"/>
            </a:ext>
          </a:extLst>
        </xdr:cNvPr>
        <xdr:cNvSpPr txBox="1"/>
      </xdr:nvSpPr>
      <xdr:spPr>
        <a:xfrm>
          <a:off x="3609109" y="12108873"/>
          <a:ext cx="485601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editAs="oneCell">
    <xdr:from>
      <xdr:col>0</xdr:col>
      <xdr:colOff>0</xdr:colOff>
      <xdr:row>0</xdr:row>
      <xdr:rowOff>0</xdr:rowOff>
    </xdr:from>
    <xdr:to>
      <xdr:col>14</xdr:col>
      <xdr:colOff>536863</xdr:colOff>
      <xdr:row>68</xdr:row>
      <xdr:rowOff>128980</xdr:rowOff>
    </xdr:to>
    <xdr:pic>
      <xdr:nvPicPr>
        <xdr:cNvPr id="2" name="Picture 1">
          <a:extLst>
            <a:ext uri="{FF2B5EF4-FFF2-40B4-BE49-F238E27FC236}">
              <a16:creationId xmlns:a16="http://schemas.microsoft.com/office/drawing/2014/main" id="{BB296F15-1FCA-D3D3-5A47-89C698C0E8D0}"/>
            </a:ext>
          </a:extLst>
        </xdr:cNvPr>
        <xdr:cNvPicPr>
          <a:picLocks noChangeAspect="1"/>
        </xdr:cNvPicPr>
      </xdr:nvPicPr>
      <xdr:blipFill>
        <a:blip xmlns:r="http://schemas.openxmlformats.org/officeDocument/2006/relationships" r:embed="rId7"/>
        <a:stretch>
          <a:fillRect/>
        </a:stretch>
      </xdr:blipFill>
      <xdr:spPr>
        <a:xfrm>
          <a:off x="0" y="0"/>
          <a:ext cx="10113818" cy="12494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485773</xdr:colOff>
      <xdr:row>4</xdr:row>
      <xdr:rowOff>142875</xdr:rowOff>
    </xdr:from>
    <xdr:to>
      <xdr:col>12</xdr:col>
      <xdr:colOff>371474</xdr:colOff>
      <xdr:row>5</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49D2C3E-7C00-977B-758D-AB72C13E6907}"/>
            </a:ext>
          </a:extLst>
        </xdr:cNvPr>
        <xdr:cNvSpPr txBox="1"/>
      </xdr:nvSpPr>
      <xdr:spPr>
        <a:xfrm>
          <a:off x="485773" y="828675"/>
          <a:ext cx="81153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609600</xdr:colOff>
      <xdr:row>23</xdr:row>
      <xdr:rowOff>104775</xdr:rowOff>
    </xdr:from>
    <xdr:ext cx="184731" cy="264560"/>
    <xdr:sp macro="" textlink="">
      <xdr:nvSpPr>
        <xdr:cNvPr id="4" name="TextBox 3">
          <a:extLst>
            <a:ext uri="{FF2B5EF4-FFF2-40B4-BE49-F238E27FC236}">
              <a16:creationId xmlns:a16="http://schemas.microsoft.com/office/drawing/2014/main" id="{1CB20801-8AF1-C72F-8B71-B93D5652EC08}"/>
            </a:ext>
          </a:extLst>
        </xdr:cNvPr>
        <xdr:cNvSpPr txBox="1"/>
      </xdr:nvSpPr>
      <xdr:spPr>
        <a:xfrm>
          <a:off x="7467600"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8</xdr:col>
      <xdr:colOff>495298</xdr:colOff>
      <xdr:row>56</xdr:row>
      <xdr:rowOff>161925</xdr:rowOff>
    </xdr:from>
    <xdr:to>
      <xdr:col>12</xdr:col>
      <xdr:colOff>19049</xdr:colOff>
      <xdr:row>57</xdr:row>
      <xdr:rowOff>152400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364B49AB-EBD3-4B6B-9A2F-7FD272548890}"/>
            </a:ext>
          </a:extLst>
        </xdr:cNvPr>
        <xdr:cNvSpPr txBox="1"/>
      </xdr:nvSpPr>
      <xdr:spPr>
        <a:xfrm>
          <a:off x="5981698" y="9763125"/>
          <a:ext cx="226695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13</xdr:col>
      <xdr:colOff>142875</xdr:colOff>
      <xdr:row>39</xdr:row>
      <xdr:rowOff>9525</xdr:rowOff>
    </xdr:from>
    <xdr:ext cx="184731" cy="264560"/>
    <xdr:sp macro="" textlink="">
      <xdr:nvSpPr>
        <xdr:cNvPr id="6" name="TextBox 5">
          <a:extLst>
            <a:ext uri="{FF2B5EF4-FFF2-40B4-BE49-F238E27FC236}">
              <a16:creationId xmlns:a16="http://schemas.microsoft.com/office/drawing/2014/main" id="{F34E18AB-00EC-4AF4-56B9-F93496AD44CD}"/>
            </a:ext>
          </a:extLst>
        </xdr:cNvPr>
        <xdr:cNvSpPr txBox="1"/>
      </xdr:nvSpPr>
      <xdr:spPr>
        <a:xfrm>
          <a:off x="905827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1</xdr:col>
      <xdr:colOff>333373</xdr:colOff>
      <xdr:row>58</xdr:row>
      <xdr:rowOff>19050</xdr:rowOff>
    </xdr:from>
    <xdr:to>
      <xdr:col>4</xdr:col>
      <xdr:colOff>409574</xdr:colOff>
      <xdr:row>59</xdr:row>
      <xdr:rowOff>0</xdr:rowOff>
    </xdr:to>
    <xdr:sp macro="" textlink="">
      <xdr:nvSpPr>
        <xdr:cNvPr id="7" name="TextBox 6">
          <a:hlinkClick xmlns:r="http://schemas.openxmlformats.org/officeDocument/2006/relationships" r:id="rId2"/>
          <a:extLst>
            <a:ext uri="{FF2B5EF4-FFF2-40B4-BE49-F238E27FC236}">
              <a16:creationId xmlns:a16="http://schemas.microsoft.com/office/drawing/2014/main" id="{8F64C3E3-3475-C125-A39E-AE5BB9A195CB}"/>
            </a:ext>
          </a:extLst>
        </xdr:cNvPr>
        <xdr:cNvSpPr txBox="1"/>
      </xdr:nvSpPr>
      <xdr:spPr>
        <a:xfrm>
          <a:off x="1019173" y="9963150"/>
          <a:ext cx="2133601"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647700</xdr:colOff>
      <xdr:row>51</xdr:row>
      <xdr:rowOff>161925</xdr:rowOff>
    </xdr:from>
    <xdr:ext cx="184731" cy="264560"/>
    <xdr:sp macro="" textlink="">
      <xdr:nvSpPr>
        <xdr:cNvPr id="8" name="TextBox 7">
          <a:extLst>
            <a:ext uri="{FF2B5EF4-FFF2-40B4-BE49-F238E27FC236}">
              <a16:creationId xmlns:a16="http://schemas.microsoft.com/office/drawing/2014/main" id="{431FBA11-CD71-41FD-DDEA-CF2405284359}"/>
            </a:ext>
          </a:extLst>
        </xdr:cNvPr>
        <xdr:cNvSpPr txBox="1"/>
      </xdr:nvSpPr>
      <xdr:spPr>
        <a:xfrm>
          <a:off x="750570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5</xdr:col>
      <xdr:colOff>38098</xdr:colOff>
      <xdr:row>58</xdr:row>
      <xdr:rowOff>19050</xdr:rowOff>
    </xdr:from>
    <xdr:to>
      <xdr:col>11</xdr:col>
      <xdr:colOff>342899</xdr:colOff>
      <xdr:row>59</xdr:row>
      <xdr:rowOff>19050</xdr:rowOff>
    </xdr:to>
    <xdr:sp macro="" textlink="">
      <xdr:nvSpPr>
        <xdr:cNvPr id="9" name="TextBox 8">
          <a:hlinkClick xmlns:r="http://schemas.openxmlformats.org/officeDocument/2006/relationships" r:id="rId3"/>
          <a:extLst>
            <a:ext uri="{FF2B5EF4-FFF2-40B4-BE49-F238E27FC236}">
              <a16:creationId xmlns:a16="http://schemas.microsoft.com/office/drawing/2014/main" id="{CEB09974-32E8-DB66-3BDB-DDA094DE8248}"/>
            </a:ext>
          </a:extLst>
        </xdr:cNvPr>
        <xdr:cNvSpPr txBox="1"/>
      </xdr:nvSpPr>
      <xdr:spPr>
        <a:xfrm>
          <a:off x="3467098" y="9963150"/>
          <a:ext cx="44196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11</xdr:col>
      <xdr:colOff>133350</xdr:colOff>
      <xdr:row>53</xdr:row>
      <xdr:rowOff>85725</xdr:rowOff>
    </xdr:from>
    <xdr:ext cx="184731" cy="264560"/>
    <xdr:sp macro="" textlink="">
      <xdr:nvSpPr>
        <xdr:cNvPr id="10" name="TextBox 9">
          <a:extLst>
            <a:ext uri="{FF2B5EF4-FFF2-40B4-BE49-F238E27FC236}">
              <a16:creationId xmlns:a16="http://schemas.microsoft.com/office/drawing/2014/main" id="{0E5F0EB2-74BB-FE5C-67A2-02E68C0C0187}"/>
            </a:ext>
          </a:extLst>
        </xdr:cNvPr>
        <xdr:cNvSpPr txBox="1"/>
      </xdr:nvSpPr>
      <xdr:spPr>
        <a:xfrm>
          <a:off x="7677150" y="91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0</xdr:colOff>
      <xdr:row>0</xdr:row>
      <xdr:rowOff>0</xdr:rowOff>
    </xdr:from>
    <xdr:to>
      <xdr:col>14</xdr:col>
      <xdr:colOff>669806</xdr:colOff>
      <xdr:row>69</xdr:row>
      <xdr:rowOff>68580</xdr:rowOff>
    </xdr:to>
    <xdr:pic>
      <xdr:nvPicPr>
        <xdr:cNvPr id="3" name="Picture 2">
          <a:extLst>
            <a:ext uri="{FF2B5EF4-FFF2-40B4-BE49-F238E27FC236}">
              <a16:creationId xmlns:a16="http://schemas.microsoft.com/office/drawing/2014/main" id="{7E31122E-E6FF-F3A5-DBA5-39AFE25A3BAB}"/>
            </a:ext>
          </a:extLst>
        </xdr:cNvPr>
        <xdr:cNvPicPr>
          <a:picLocks noChangeAspect="1"/>
        </xdr:cNvPicPr>
      </xdr:nvPicPr>
      <xdr:blipFill>
        <a:blip xmlns:r="http://schemas.openxmlformats.org/officeDocument/2006/relationships" r:embed="rId4"/>
        <a:stretch>
          <a:fillRect/>
        </a:stretch>
      </xdr:blipFill>
      <xdr:spPr>
        <a:xfrm>
          <a:off x="0" y="0"/>
          <a:ext cx="10271006" cy="121615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ma.org/member/your-association/about-oma/financial-matters-and-expense-claims/" TargetMode="External"/><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2.xml"/><Relationship Id="rId2" Type="http://schemas.openxmlformats.org/officeDocument/2006/relationships/hyperlink" Target="https://www.oma.org/member/your-association/charters-policies-and-position-descriptions/financial-matters-and-expense-claims/" TargetMode="External"/><Relationship Id="rId1" Type="http://schemas.openxmlformats.org/officeDocument/2006/relationships/hyperlink" Target="https://www.oma.org/member/your-association/about-oma/financial-matters-and-expense-claims/" TargetMode="External"/><Relationship Id="rId6" Type="http://schemas.openxmlformats.org/officeDocument/2006/relationships/image" Target="../media/image3.png"/><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2"/>
  <sheetViews>
    <sheetView topLeftCell="A3" zoomScale="140" zoomScaleNormal="140" workbookViewId="0">
      <selection activeCell="E41" sqref="E41:F41"/>
    </sheetView>
  </sheetViews>
  <sheetFormatPr defaultColWidth="9" defaultRowHeight="13.8" x14ac:dyDescent="0.25"/>
  <cols>
    <col min="1" max="1" width="4.09765625" style="4" customWidth="1"/>
    <col min="2" max="2" width="17.5976562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7.399999999999999" x14ac:dyDescent="0.25">
      <c r="B1" s="40"/>
      <c r="C1" s="70" t="s">
        <v>124</v>
      </c>
      <c r="D1" s="70"/>
      <c r="E1" s="70"/>
      <c r="F1" s="70"/>
      <c r="G1" s="70"/>
      <c r="H1" s="70"/>
      <c r="I1" s="70"/>
      <c r="J1" s="70"/>
      <c r="K1" s="70"/>
    </row>
    <row r="2" spans="2:11" ht="15.75" customHeight="1" x14ac:dyDescent="0.25">
      <c r="B2" s="40"/>
      <c r="C2" s="71" t="s">
        <v>0</v>
      </c>
      <c r="D2" s="71"/>
      <c r="E2" s="71"/>
      <c r="F2" s="71"/>
      <c r="G2" s="71"/>
      <c r="H2" s="71"/>
      <c r="I2" s="71"/>
      <c r="J2" s="71"/>
      <c r="K2" s="71"/>
    </row>
    <row r="3" spans="2:11" x14ac:dyDescent="0.25">
      <c r="B3" s="40"/>
      <c r="C3" s="72"/>
      <c r="D3" s="72"/>
      <c r="E3" s="72"/>
      <c r="F3" s="72"/>
      <c r="G3" s="72"/>
      <c r="H3" s="72"/>
      <c r="I3" s="72"/>
      <c r="J3" s="72"/>
      <c r="K3" s="72"/>
    </row>
    <row r="4" spans="2:11" ht="11.7" customHeight="1" x14ac:dyDescent="0.25">
      <c r="B4" s="40"/>
      <c r="C4" s="107" t="s">
        <v>1</v>
      </c>
      <c r="D4" s="108"/>
      <c r="E4" s="108"/>
      <c r="F4" s="108"/>
      <c r="G4" s="108"/>
      <c r="H4" s="108"/>
      <c r="I4" s="108"/>
      <c r="J4" s="108"/>
      <c r="K4" s="108"/>
    </row>
    <row r="5" spans="2:11" ht="15.75" customHeight="1" x14ac:dyDescent="0.25">
      <c r="B5" s="81" t="s">
        <v>2</v>
      </c>
      <c r="C5" s="82"/>
      <c r="D5" s="82"/>
      <c r="E5" s="82"/>
      <c r="F5" s="82"/>
      <c r="G5" s="82"/>
      <c r="H5" s="82"/>
      <c r="I5" s="82"/>
      <c r="J5" s="82"/>
      <c r="K5" s="83"/>
    </row>
    <row r="6" spans="2:11" ht="14.1" customHeight="1" x14ac:dyDescent="0.25">
      <c r="B6" s="84" t="s">
        <v>3</v>
      </c>
      <c r="C6" s="149"/>
      <c r="D6" s="149"/>
      <c r="E6" s="149"/>
      <c r="F6" s="149"/>
      <c r="G6" s="149"/>
      <c r="H6" s="149"/>
      <c r="I6" s="149"/>
      <c r="J6" s="84" t="s">
        <v>4</v>
      </c>
      <c r="K6" s="85"/>
    </row>
    <row r="7" spans="2:11" ht="15" customHeight="1" x14ac:dyDescent="0.25">
      <c r="B7" s="150"/>
      <c r="C7" s="152"/>
      <c r="D7" s="152"/>
      <c r="E7" s="152"/>
      <c r="F7" s="152"/>
      <c r="G7" s="152"/>
      <c r="H7" s="152"/>
      <c r="I7" s="152"/>
      <c r="J7" s="150"/>
      <c r="K7" s="151"/>
    </row>
    <row r="8" spans="2:11" ht="14.25" customHeight="1" x14ac:dyDescent="0.25">
      <c r="B8" s="79" t="s">
        <v>5</v>
      </c>
      <c r="C8" s="79"/>
      <c r="D8" s="79"/>
      <c r="E8" s="79"/>
      <c r="F8" s="79"/>
      <c r="G8" s="78" t="s">
        <v>6</v>
      </c>
      <c r="H8" s="78"/>
      <c r="I8" s="78" t="s">
        <v>7</v>
      </c>
      <c r="J8" s="78"/>
      <c r="K8" s="47" t="s">
        <v>8</v>
      </c>
    </row>
    <row r="9" spans="2:11" x14ac:dyDescent="0.25">
      <c r="B9" s="80"/>
      <c r="C9" s="80"/>
      <c r="D9" s="80"/>
      <c r="E9" s="80"/>
      <c r="F9" s="80"/>
      <c r="G9" s="75"/>
      <c r="H9" s="75"/>
      <c r="I9" s="75"/>
      <c r="J9" s="75"/>
      <c r="K9" s="21">
        <f>ROUND((I9-G9)*24/0.5,0)*0.5</f>
        <v>0</v>
      </c>
    </row>
    <row r="10" spans="2:11" x14ac:dyDescent="0.25">
      <c r="B10" s="76" t="s">
        <v>9</v>
      </c>
      <c r="C10" s="76"/>
      <c r="D10" s="76"/>
      <c r="E10" s="76"/>
      <c r="F10" s="76"/>
      <c r="G10" s="75"/>
      <c r="H10" s="75"/>
      <c r="I10" s="75"/>
      <c r="J10" s="75"/>
      <c r="K10" s="21">
        <f>ROUND((I10-G10)*24/0.5,0)*0.5</f>
        <v>0</v>
      </c>
    </row>
    <row r="11" spans="2:11" hidden="1" x14ac:dyDescent="0.25">
      <c r="B11" s="76" t="s">
        <v>10</v>
      </c>
      <c r="C11" s="76"/>
      <c r="D11" s="76"/>
      <c r="E11" s="76"/>
      <c r="F11" s="76"/>
      <c r="G11" s="125"/>
      <c r="H11" s="125"/>
      <c r="I11" s="125"/>
      <c r="J11" s="125"/>
      <c r="K11" s="21">
        <f>ROUND((I11-G11)*24/0.5,0)*0.5</f>
        <v>0</v>
      </c>
    </row>
    <row r="12" spans="2:11" x14ac:dyDescent="0.25">
      <c r="B12" s="77" t="s">
        <v>11</v>
      </c>
      <c r="C12" s="77"/>
      <c r="D12" s="77"/>
      <c r="E12" s="77"/>
      <c r="F12" s="77"/>
      <c r="G12" s="77"/>
      <c r="H12" s="77"/>
      <c r="I12" s="77"/>
      <c r="J12" s="77"/>
      <c r="K12" s="77"/>
    </row>
    <row r="13" spans="2:11" x14ac:dyDescent="0.25">
      <c r="B13" s="98"/>
      <c r="C13" s="98"/>
      <c r="D13" s="98"/>
      <c r="E13" s="98"/>
      <c r="F13" s="98"/>
      <c r="G13" s="98"/>
      <c r="H13" s="98"/>
      <c r="I13" s="98"/>
      <c r="J13" s="98"/>
      <c r="K13" s="98"/>
    </row>
    <row r="14" spans="2:11" x14ac:dyDescent="0.25">
      <c r="B14" s="79" t="s">
        <v>12</v>
      </c>
      <c r="C14" s="79"/>
      <c r="D14" s="79"/>
      <c r="E14" s="79"/>
      <c r="F14" s="79"/>
      <c r="G14" s="79"/>
      <c r="H14" s="79"/>
      <c r="I14" s="79"/>
      <c r="J14" s="79"/>
      <c r="K14" s="79"/>
    </row>
    <row r="15" spans="2:11" x14ac:dyDescent="0.25">
      <c r="B15" s="41" t="s">
        <v>13</v>
      </c>
      <c r="C15" s="42"/>
      <c r="D15" s="73"/>
      <c r="E15" s="73"/>
      <c r="F15" s="73"/>
      <c r="G15" s="73"/>
      <c r="H15" s="73"/>
      <c r="I15" s="73"/>
      <c r="J15" s="73"/>
      <c r="K15" s="74"/>
    </row>
    <row r="16" spans="2:11" ht="14.25" customHeight="1" x14ac:dyDescent="0.25">
      <c r="B16" s="119" t="s">
        <v>14</v>
      </c>
      <c r="C16" s="120"/>
      <c r="D16" s="120"/>
      <c r="E16" s="120"/>
      <c r="F16" s="120"/>
      <c r="G16" s="120"/>
      <c r="H16" s="120"/>
      <c r="I16" s="120"/>
      <c r="J16" s="120"/>
      <c r="K16" s="121"/>
    </row>
    <row r="17" spans="1:12" x14ac:dyDescent="0.25">
      <c r="B17" s="155"/>
      <c r="C17" s="156"/>
      <c r="D17" s="156"/>
      <c r="E17" s="156"/>
      <c r="F17" s="156"/>
      <c r="G17" s="156"/>
      <c r="H17" s="156"/>
      <c r="I17" s="156"/>
      <c r="J17" s="156"/>
      <c r="K17" s="157"/>
    </row>
    <row r="18" spans="1:12" x14ac:dyDescent="0.25">
      <c r="B18" s="5"/>
      <c r="C18" s="5"/>
      <c r="D18" s="5"/>
      <c r="E18" s="5"/>
      <c r="F18" s="5"/>
      <c r="G18" s="5"/>
      <c r="H18" s="5"/>
      <c r="I18" s="5"/>
      <c r="J18" s="5"/>
      <c r="K18" s="5"/>
    </row>
    <row r="19" spans="1:12" s="6" customFormat="1" ht="15.6" x14ac:dyDescent="0.25">
      <c r="B19" s="87" t="s">
        <v>15</v>
      </c>
      <c r="C19" s="88"/>
      <c r="D19" s="88"/>
      <c r="E19" s="88"/>
      <c r="F19" s="88"/>
      <c r="G19" s="88"/>
      <c r="H19" s="88"/>
      <c r="I19" s="88"/>
      <c r="J19" s="88"/>
      <c r="K19" s="89"/>
    </row>
    <row r="20" spans="1:12" x14ac:dyDescent="0.25">
      <c r="B20" s="67" t="s">
        <v>16</v>
      </c>
      <c r="C20" s="91" t="s">
        <v>17</v>
      </c>
      <c r="D20" s="91"/>
      <c r="E20" s="68" t="s">
        <v>18</v>
      </c>
      <c r="F20" s="90" t="s">
        <v>19</v>
      </c>
      <c r="G20" s="90"/>
      <c r="H20" s="92" t="s">
        <v>20</v>
      </c>
      <c r="I20" s="93"/>
      <c r="J20" s="93"/>
      <c r="K20" s="94"/>
    </row>
    <row r="21" spans="1:12" x14ac:dyDescent="0.25">
      <c r="A21" s="26" t="s">
        <v>21</v>
      </c>
      <c r="B21" s="37">
        <f>K9</f>
        <v>0</v>
      </c>
      <c r="C21" s="99" t="s">
        <v>22</v>
      </c>
      <c r="D21" s="99"/>
      <c r="E21" s="25"/>
      <c r="F21" s="99" t="s">
        <v>23</v>
      </c>
      <c r="G21" s="99"/>
      <c r="H21" s="96"/>
      <c r="I21" s="96"/>
      <c r="J21" s="96"/>
      <c r="K21" s="96"/>
    </row>
    <row r="22" spans="1:12" x14ac:dyDescent="0.25">
      <c r="A22" s="26" t="s">
        <v>24</v>
      </c>
      <c r="B22" s="37">
        <f>K10</f>
        <v>0</v>
      </c>
      <c r="C22" s="99" t="s">
        <v>22</v>
      </c>
      <c r="D22" s="99"/>
      <c r="E22" s="48"/>
      <c r="F22" s="49"/>
      <c r="G22" s="49"/>
      <c r="H22" s="153"/>
      <c r="I22" s="153"/>
      <c r="J22" s="153"/>
      <c r="K22" s="154"/>
    </row>
    <row r="23" spans="1:12" hidden="1" x14ac:dyDescent="0.25">
      <c r="A23" s="26" t="s">
        <v>25</v>
      </c>
      <c r="B23" s="38">
        <f>K11</f>
        <v>0</v>
      </c>
      <c r="C23" s="126" t="s">
        <v>22</v>
      </c>
      <c r="D23" s="126"/>
      <c r="E23" s="18"/>
      <c r="F23" s="19"/>
      <c r="G23" s="19"/>
      <c r="H23" s="19"/>
      <c r="I23" s="19"/>
      <c r="J23" s="19"/>
      <c r="K23" s="20"/>
    </row>
    <row r="24" spans="1:12" ht="12.75" customHeight="1" x14ac:dyDescent="0.25">
      <c r="B24" s="69" t="s">
        <v>26</v>
      </c>
      <c r="C24" s="97" t="s">
        <v>27</v>
      </c>
      <c r="D24" s="97"/>
      <c r="E24" s="97"/>
      <c r="F24" s="97"/>
      <c r="G24" s="97"/>
      <c r="H24" s="46" t="s">
        <v>28</v>
      </c>
      <c r="I24" s="46" t="s">
        <v>29</v>
      </c>
      <c r="J24" s="46" t="s">
        <v>30</v>
      </c>
      <c r="K24" s="46" t="s">
        <v>31</v>
      </c>
    </row>
    <row r="25" spans="1:12" ht="15.75" customHeight="1" x14ac:dyDescent="0.25">
      <c r="B25" s="66" t="s">
        <v>32</v>
      </c>
      <c r="C25" s="98" t="s">
        <v>33</v>
      </c>
      <c r="D25" s="98"/>
      <c r="E25" s="98"/>
      <c r="F25" s="98"/>
      <c r="G25" s="98"/>
      <c r="H25" s="43">
        <f>IF(AND($F$21="Vice Chair",$C$25="Board"),VLOOKUP($B$25,BoardViceChair,2,0),IF(AND($F$21="Vice Chair",$C$25="Negotiations Committee"),VLOOKUP($B$25,BoardViceChair,2,0),IF(AND($F$21="Vice Chair",$C$25="Other designated group (approved by Board)"),VLOOKUP($B$25,BoardViceChair,2,0),IF(AND($F$21="Vice Chair",$C$25="Not a Designated Group"),VLOOKUP($B$25,NonBrdVChr,2,0),IF(AND($F$21="Meeting Chair",$C$25="Other designated group (approved by Board)"),VLOOKUP($B$25,boardChairHonoraria,2,0),IF($F$21&lt;&gt;"Meeting Chair",IF($C$25="Not a Designated Group",VLOOKUP($B$25,honoraria,2,FALSE),IF($C$25="Board",VLOOKUP($B$25,chairHonoraria,2,FALSE),VLOOKUP($B$25,chairHonoraria,2,FALSE))),IF(AND($C$25&lt;&gt;"Board",$C$25&lt;&gt;"Negotiations Committee"),VLOOKUP($B$25,chairHonoraria,2,FALSE),VLOOKUP($B$25,boardChairHonoraria,2,FALSE))))))))</f>
        <v>138</v>
      </c>
      <c r="I25" s="44">
        <f>IF(AND($F$21="Vice Chair",$C$25="Board"),VLOOKUP($B$25,BoardViceChair,3,0),IF(AND($F$21="Vice Chair",$C$25="Negotiations Committee"),VLOOKUP($B$25,BoardViceChair,3,0),IF(AND($F$21="Vice Chair",$C$25="Other designated group (approved by Board)"),VLOOKUP($B$25,BoardViceChair,3,0),IF(AND($F$21="Vice Chair",$C$25="Not a Designated Group"),VLOOKUP($B$25,NonBrdVChr,3,0),IF(AND($F$21="Meeting Chair",$C$25="Other designated group (approved by Board)"),VLOOKUP($B$25,boardChairHonoraria,3,0),IF($F$21&lt;&gt;"Meeting Chair",IF($C$25="Not a Designated Group",VLOOKUP($B$25,honoraria,3,FALSE),IF($C$25="Board",VLOOKUP($B$25,chairHonoraria,3,FALSE),VLOOKUP($B$25,chairHonoraria,3,FALSE))),IF(AND($C$25&lt;&gt;"Board",$C$25&lt;&gt;"Negotiations Committee"),VLOOKUP($B$25,chairHonoraria,3,FALSE),VLOOKUP($B$25,boardChairHonoraria,3,FALSE))))))))</f>
        <v>480</v>
      </c>
      <c r="J25" s="44">
        <f>IF(AND($F$21="Vice Chair",$C$25="Board"),VLOOKUP($B$25,BoardViceChair,4,0),IF(AND($F$21="Vice Chair",$C$25="Negotiations Committee"),VLOOKUP($B$25,BoardViceChair,4,0),IF(AND($F$21="Vice Chair",$C$25="Other designated group (approved by Board)"),VLOOKUP($B$25,BoardViceChair,4,0),IF(AND($F$21="Vice Chair",$C$25="Not a Designated Group"),VLOOKUP($B$25,NonBrdVChr,4,0),IF(AND($F$21="Meeting Chair",$C$25="Other designated group (approved by Board)"),VLOOKUP($B$25,boardChairHonoraria,4,0),IF($F$21&lt;&gt;"Meeting Chair",IF($C$25="Not a Designated Group",VLOOKUP($B$25,honoraria,4,FALSE),IF($C$25="Board",VLOOKUP($B$25,chairHonoraria,4,FALSE),VLOOKUP($B$25,chairHonoraria,4,FALSE))),IF(AND($C$25&lt;&gt;"Board",$C$25&lt;&gt;"Negotiations Committee"),VLOOKUP($B$25,chairHonoraria,4,FALSE),VLOOKUP($B$25,boardChairHonoraria,4,FALSE))))))))</f>
        <v>138</v>
      </c>
      <c r="K25" s="45">
        <f>IF($F$21&lt;&gt;"Meeting Chair",IF($C$25="Not a Designated Group",VLOOKUP($B$25,honoraria,5,FALSE), IF($C$25="Board",VLOOKUP($B$25,chairHonoraria,5,FALSE), VLOOKUP($B$25,chairHonoraria,5,FALSE))), IF(AND($C$25&lt;&gt;"Board",$C$25&lt;&gt;"Negotiations Committee"), VLOOKUP($B$25,chairHonoraria,5,FALSE), VLOOKUP($B$25,boardChairHonoraria,5,FALSE)))</f>
        <v>138</v>
      </c>
      <c r="L25" s="7"/>
    </row>
    <row r="26" spans="1:12" x14ac:dyDescent="0.25">
      <c r="B26" s="5"/>
      <c r="C26" s="5"/>
      <c r="D26" s="5"/>
      <c r="E26" s="5"/>
      <c r="F26" s="5"/>
      <c r="G26" s="5"/>
      <c r="H26" s="5"/>
      <c r="I26" s="5"/>
      <c r="J26" s="5"/>
      <c r="K26" s="5"/>
    </row>
    <row r="27" spans="1:12" ht="15.6" x14ac:dyDescent="0.25">
      <c r="B27" s="100" t="s">
        <v>34</v>
      </c>
      <c r="C27" s="100"/>
      <c r="D27" s="100"/>
      <c r="E27" s="100"/>
      <c r="F27" s="100"/>
      <c r="G27" s="104" t="s">
        <v>35</v>
      </c>
      <c r="H27" s="105"/>
      <c r="I27" s="95" t="s">
        <v>36</v>
      </c>
      <c r="J27" s="95"/>
      <c r="K27" s="95"/>
    </row>
    <row r="28" spans="1:12" x14ac:dyDescent="0.25">
      <c r="B28" s="29" t="s">
        <v>37</v>
      </c>
      <c r="C28" s="30" t="s">
        <v>38</v>
      </c>
      <c r="D28" s="30" t="s">
        <v>39</v>
      </c>
      <c r="E28" s="86" t="s">
        <v>40</v>
      </c>
      <c r="F28" s="86"/>
      <c r="G28" s="30" t="s">
        <v>41</v>
      </c>
      <c r="H28" s="101" t="s">
        <v>42</v>
      </c>
      <c r="I28" s="102"/>
      <c r="J28" s="102"/>
      <c r="K28" s="103"/>
    </row>
    <row r="29" spans="1:12" x14ac:dyDescent="0.25">
      <c r="B29" s="9" t="s">
        <v>43</v>
      </c>
      <c r="C29" s="10">
        <f>IF(AND(C21&lt;&gt;"Yes",(ROUND(B21/0.5,0)*0.5)&lt;2.5),ROUND(B21/0.5,0)*0.5,0)+IF(AND(C22&lt;&gt;"Yes",ROUND(B22/0.5,0)*0.5&lt;2.5),ROUND(B22/0.5,0)*0.5,0)+IF(AND(C23&lt;&gt;"Yes",ROUND(B23/0.5,0)*0.5&lt;2.5),ROUND(B23/0.5,0)*0.5,0)</f>
        <v>0</v>
      </c>
      <c r="D29" s="11">
        <f>H25</f>
        <v>138</v>
      </c>
      <c r="E29" s="133">
        <f>IFERROR(C29*D29,0)</f>
        <v>0</v>
      </c>
      <c r="F29" s="133"/>
      <c r="G29" s="28"/>
      <c r="H29" s="134"/>
      <c r="I29" s="135"/>
      <c r="J29" s="135"/>
      <c r="K29" s="136"/>
    </row>
    <row r="30" spans="1:12" x14ac:dyDescent="0.25">
      <c r="B30" s="9" t="s">
        <v>44</v>
      </c>
      <c r="C30" s="12">
        <f>IF(AND($C$21&lt;&gt;"Yes",$B$21&gt;9.5),IF((ROUND(B21/0.5,0)*0.5)&lt;2.5,0,IF(ROUND(B21/0.5,0)*0.5&lt;5,1,IF(ROUND(B21/0.5,0)*0.5&lt;9,2,3))),IF(AND($C$21&lt;&gt;"Yes",$K$9&lt;=9.5),IF((ROUND(B21/0.5,0)*0.5)&lt;2.5,0,IF(ROUND(B21/0.5,0)*0.5&lt;5,1,IF(ROUND(B21/0.5,0)*0.5&lt;9,2,2)))))+IF(AND($C$22&lt;&gt;"Yes",$B$22&gt;9.5),IF((ROUND(B22/0.5,0)*0.5)&lt;2.5,0,IF(ROUND(B22/0.5,0)*0.5&lt;5,1,IF(ROUND(B22/0.5,0)*0.5&lt;9,2,3))),IF(AND($C$22&lt;&gt;"Yes",$B$22&lt;=9.5),IF((ROUND(B22/0.5,0)*0.5)&lt;2.5,0,IF(ROUND(B22/0.5,0)*0.5&lt;5,1,IF(ROUND(B22/0.5,0)*0.5&lt;9,2,2)))))+IF(AND($C$23&lt;&gt;"Yes",$B$23&gt;9.5),IF((ROUND(B23/0.5,0)*0.5)&lt;2.5,0,IF(ROUND(B23/0.5,0)*0.5&lt;5,1,IF(ROUND(B23/0.5,0)*0.5&lt;9,2,3))),IF(AND($C$23&lt;&gt;"Yes",$B$23&lt;=9.5),IF((ROUND(B23/0.5,0)*0.5)&lt;2.5,0,IF(ROUND(B23/0.5,0)*0.5&lt;5,1,IF(ROUND(B23/0.5,0)*0.5&lt;9,2,2)))))</f>
        <v>0</v>
      </c>
      <c r="D30" s="11">
        <f>I25</f>
        <v>480</v>
      </c>
      <c r="E30" s="133">
        <f>IFERROR(C30*D30,0)</f>
        <v>0</v>
      </c>
      <c r="F30" s="133"/>
      <c r="G30" s="28"/>
      <c r="H30" s="134"/>
      <c r="I30" s="135"/>
      <c r="J30" s="135"/>
      <c r="K30" s="136"/>
    </row>
    <row r="31" spans="1:12" x14ac:dyDescent="0.25">
      <c r="B31" s="9" t="s">
        <v>45</v>
      </c>
      <c r="C31" s="10">
        <f>IF($C$21="Yes",(ROUND($B$21/0.5,0)*0.5),0)+IF($C$22="Yes",(ROUND($B$22/0.5,0)*0.5),0)+IF($C$23="Yes",(ROUND($B$23/0.5,0)*0.5),0)</f>
        <v>0</v>
      </c>
      <c r="D31" s="11">
        <f>J25</f>
        <v>138</v>
      </c>
      <c r="E31" s="133">
        <f>IFERROR(C31*D31,0)</f>
        <v>0</v>
      </c>
      <c r="F31" s="133"/>
      <c r="G31" s="28"/>
      <c r="H31" s="134"/>
      <c r="I31" s="135"/>
      <c r="J31" s="135"/>
      <c r="K31" s="136"/>
    </row>
    <row r="32" spans="1:12" x14ac:dyDescent="0.25">
      <c r="B32" s="9" t="s">
        <v>46</v>
      </c>
      <c r="C32" s="10">
        <f>ROUND(E21/0.5,0)*0.5</f>
        <v>0</v>
      </c>
      <c r="D32" s="11">
        <f>K25</f>
        <v>138</v>
      </c>
      <c r="E32" s="133">
        <f>E21*D32</f>
        <v>0</v>
      </c>
      <c r="F32" s="133"/>
      <c r="G32" s="28"/>
      <c r="H32" s="134"/>
      <c r="I32" s="135"/>
      <c r="J32" s="135"/>
      <c r="K32" s="136"/>
    </row>
    <row r="33" spans="2:11" x14ac:dyDescent="0.25">
      <c r="B33" s="147" t="s">
        <v>47</v>
      </c>
      <c r="C33" s="147"/>
      <c r="D33" s="147"/>
      <c r="E33" s="148">
        <f>SUM(E29:F32)</f>
        <v>0</v>
      </c>
      <c r="F33" s="148"/>
      <c r="G33" s="29"/>
      <c r="H33" s="134"/>
      <c r="I33" s="135"/>
      <c r="J33" s="135"/>
      <c r="K33" s="136"/>
    </row>
    <row r="34" spans="2:11" x14ac:dyDescent="0.25">
      <c r="B34" s="5"/>
      <c r="C34" s="5"/>
      <c r="D34" s="5"/>
      <c r="E34" s="5"/>
      <c r="F34" s="5"/>
      <c r="G34" s="5"/>
      <c r="H34" s="5"/>
      <c r="I34" s="5"/>
      <c r="J34" s="5"/>
      <c r="K34" s="5"/>
    </row>
    <row r="35" spans="2:11" ht="15" customHeight="1" x14ac:dyDescent="0.25">
      <c r="B35" s="146" t="s">
        <v>48</v>
      </c>
      <c r="C35" s="146"/>
      <c r="D35" s="146"/>
      <c r="E35" s="146"/>
      <c r="F35" s="146"/>
      <c r="G35" s="104" t="s">
        <v>35</v>
      </c>
      <c r="H35" s="105"/>
      <c r="I35" s="95" t="s">
        <v>49</v>
      </c>
      <c r="J35" s="95"/>
      <c r="K35" s="95"/>
    </row>
    <row r="36" spans="2:11" x14ac:dyDescent="0.25">
      <c r="B36" s="138" t="s">
        <v>50</v>
      </c>
      <c r="C36" s="138"/>
      <c r="D36" s="138"/>
      <c r="E36" s="86" t="s">
        <v>40</v>
      </c>
      <c r="F36" s="86"/>
      <c r="G36" s="30" t="s">
        <v>51</v>
      </c>
      <c r="H36" s="138" t="s">
        <v>42</v>
      </c>
      <c r="I36" s="138"/>
      <c r="J36" s="138"/>
      <c r="K36" s="138"/>
    </row>
    <row r="37" spans="2:11" ht="14.4" x14ac:dyDescent="0.3">
      <c r="B37" s="141" t="s">
        <v>52</v>
      </c>
      <c r="C37" s="141"/>
      <c r="D37" s="13" t="s">
        <v>53</v>
      </c>
      <c r="E37" s="123"/>
      <c r="F37" s="123"/>
      <c r="G37" s="31"/>
      <c r="H37" s="113"/>
      <c r="I37" s="114"/>
      <c r="J37" s="114"/>
      <c r="K37" s="115"/>
    </row>
    <row r="38" spans="2:11" x14ac:dyDescent="0.25">
      <c r="B38" s="14" t="s">
        <v>54</v>
      </c>
      <c r="C38" s="34"/>
      <c r="D38" s="35" t="str">
        <f>Lists!I2</f>
        <v xml:space="preserve"> @ 0.66/km</v>
      </c>
      <c r="E38" s="109">
        <f>C38*Lists!I3</f>
        <v>0</v>
      </c>
      <c r="F38" s="109"/>
      <c r="G38" s="31"/>
      <c r="H38" s="113"/>
      <c r="I38" s="114"/>
      <c r="J38" s="114"/>
      <c r="K38" s="115"/>
    </row>
    <row r="39" spans="2:11" x14ac:dyDescent="0.25">
      <c r="B39" s="117" t="s">
        <v>55</v>
      </c>
      <c r="C39" s="117"/>
      <c r="D39" s="117"/>
      <c r="E39" s="116"/>
      <c r="F39" s="116"/>
      <c r="G39" s="31"/>
      <c r="H39" s="113"/>
      <c r="I39" s="114"/>
      <c r="J39" s="114"/>
      <c r="K39" s="115"/>
    </row>
    <row r="40" spans="2:11" x14ac:dyDescent="0.25">
      <c r="B40" s="117" t="s">
        <v>56</v>
      </c>
      <c r="C40" s="117"/>
      <c r="D40" s="117"/>
      <c r="E40" s="116"/>
      <c r="F40" s="116"/>
      <c r="G40" s="31"/>
      <c r="H40" s="113"/>
      <c r="I40" s="114"/>
      <c r="J40" s="114"/>
      <c r="K40" s="115"/>
    </row>
    <row r="41" spans="2:11" ht="15" customHeight="1" x14ac:dyDescent="0.25">
      <c r="B41" s="117" t="s">
        <v>57</v>
      </c>
      <c r="C41" s="117"/>
      <c r="D41" s="33"/>
      <c r="E41" s="116"/>
      <c r="F41" s="116"/>
      <c r="G41" s="31"/>
      <c r="H41" s="113"/>
      <c r="I41" s="114"/>
      <c r="J41" s="114"/>
      <c r="K41" s="115"/>
    </row>
    <row r="42" spans="2:11" x14ac:dyDescent="0.25">
      <c r="B42" s="110" t="s">
        <v>58</v>
      </c>
      <c r="C42" s="111"/>
      <c r="D42" s="112"/>
      <c r="E42" s="116"/>
      <c r="F42" s="116"/>
      <c r="G42" s="31"/>
      <c r="H42" s="113"/>
      <c r="I42" s="114"/>
      <c r="J42" s="114"/>
      <c r="K42" s="115"/>
    </row>
    <row r="43" spans="2:11" ht="40.200000000000003" x14ac:dyDescent="0.25">
      <c r="B43" s="14" t="s">
        <v>59</v>
      </c>
      <c r="C43" s="137"/>
      <c r="D43" s="137"/>
      <c r="E43" s="116"/>
      <c r="F43" s="116"/>
      <c r="G43" s="31"/>
      <c r="H43" s="113"/>
      <c r="I43" s="114"/>
      <c r="J43" s="114"/>
      <c r="K43" s="115"/>
    </row>
    <row r="44" spans="2:11" x14ac:dyDescent="0.25">
      <c r="B44" s="130" t="s">
        <v>60</v>
      </c>
      <c r="C44" s="130"/>
      <c r="D44" s="130"/>
      <c r="E44" s="131">
        <f>SUM(E37:F43)</f>
        <v>0</v>
      </c>
      <c r="F44" s="132"/>
      <c r="G44" s="32"/>
      <c r="H44" s="113"/>
      <c r="I44" s="114"/>
      <c r="J44" s="114"/>
      <c r="K44" s="115"/>
    </row>
    <row r="45" spans="2:11" ht="15" customHeight="1" x14ac:dyDescent="0.25">
      <c r="B45" s="130" t="s">
        <v>61</v>
      </c>
      <c r="C45" s="130"/>
      <c r="D45" s="130"/>
      <c r="E45" s="131">
        <f>E44+E33</f>
        <v>0</v>
      </c>
      <c r="F45" s="132"/>
      <c r="G45" s="32"/>
      <c r="H45" s="113"/>
      <c r="I45" s="114"/>
      <c r="J45" s="114"/>
      <c r="K45" s="115"/>
    </row>
    <row r="46" spans="2:11" ht="8.25" customHeight="1" x14ac:dyDescent="0.25">
      <c r="C46"/>
      <c r="D46"/>
      <c r="E46"/>
      <c r="F46"/>
      <c r="G46"/>
      <c r="H46"/>
      <c r="I46"/>
      <c r="J46"/>
      <c r="K46"/>
    </row>
    <row r="47" spans="2:11" ht="30.6" customHeight="1" x14ac:dyDescent="0.25">
      <c r="B47" s="53" t="s">
        <v>62</v>
      </c>
      <c r="C47" s="139"/>
      <c r="D47" s="140"/>
      <c r="E47" s="140"/>
      <c r="F47" s="140"/>
      <c r="G47" s="140"/>
      <c r="H47" s="140"/>
      <c r="I47" s="140"/>
      <c r="J47" s="140"/>
      <c r="K47" s="54" t="s">
        <v>63</v>
      </c>
    </row>
    <row r="48" spans="2:11" ht="5.25" customHeight="1" x14ac:dyDescent="0.25"/>
    <row r="49" spans="1:11" ht="12" customHeight="1" x14ac:dyDescent="0.25">
      <c r="B49" s="127" t="s">
        <v>64</v>
      </c>
      <c r="C49" s="128"/>
      <c r="D49" s="128"/>
      <c r="E49" s="128"/>
      <c r="F49" s="128"/>
      <c r="G49" s="128"/>
      <c r="H49" s="128"/>
      <c r="I49" s="128"/>
      <c r="J49" s="128"/>
      <c r="K49" s="129"/>
    </row>
    <row r="50" spans="1:11" x14ac:dyDescent="0.25">
      <c r="B50" s="118"/>
      <c r="C50" s="118"/>
      <c r="D50" s="118"/>
      <c r="E50" s="118"/>
      <c r="F50" s="118"/>
      <c r="G50" s="118"/>
      <c r="H50" s="118"/>
      <c r="I50" s="118"/>
      <c r="J50" s="118"/>
      <c r="K50" s="118"/>
    </row>
    <row r="51" spans="1:11" ht="4.5" customHeight="1" x14ac:dyDescent="0.25">
      <c r="A51" s="51"/>
    </row>
    <row r="52" spans="1:11" s="17" customFormat="1" x14ac:dyDescent="0.25">
      <c r="A52" s="4"/>
      <c r="B52" s="15" t="s">
        <v>65</v>
      </c>
      <c r="C52" s="16"/>
      <c r="D52" s="143"/>
      <c r="E52" s="143"/>
      <c r="F52" s="143"/>
      <c r="G52" s="143"/>
      <c r="H52" s="143"/>
      <c r="I52" s="143"/>
      <c r="J52" s="143"/>
      <c r="K52" s="143"/>
    </row>
    <row r="53" spans="1:11" s="17" customFormat="1" x14ac:dyDescent="0.25">
      <c r="A53" s="4"/>
      <c r="B53" s="27" t="s">
        <v>66</v>
      </c>
      <c r="C53" s="52"/>
      <c r="D53" s="52"/>
      <c r="E53" s="52"/>
      <c r="F53" s="52"/>
      <c r="G53" s="52"/>
      <c r="H53" s="51"/>
      <c r="I53" s="51"/>
      <c r="J53" s="51"/>
      <c r="K53" s="16"/>
    </row>
    <row r="54" spans="1:11" ht="14.25" customHeight="1" x14ac:dyDescent="0.25">
      <c r="B54" s="145" t="s">
        <v>67</v>
      </c>
      <c r="C54" s="145"/>
      <c r="D54" s="145"/>
      <c r="E54" s="145"/>
      <c r="F54" s="145"/>
      <c r="G54" s="145"/>
      <c r="H54" s="145"/>
      <c r="I54" s="145"/>
      <c r="J54" s="145"/>
      <c r="K54" s="145"/>
    </row>
    <row r="55" spans="1:11" ht="14.25" customHeight="1" x14ac:dyDescent="0.25">
      <c r="B55" s="50" t="s">
        <v>68</v>
      </c>
      <c r="C55" s="51"/>
      <c r="D55" s="51"/>
      <c r="E55" s="51"/>
      <c r="F55" s="51"/>
      <c r="G55" s="51"/>
      <c r="H55" s="51"/>
      <c r="I55" s="122"/>
      <c r="J55" s="122"/>
      <c r="K55" s="122"/>
    </row>
    <row r="56" spans="1:11" ht="26.25" customHeight="1" x14ac:dyDescent="0.25">
      <c r="B56" s="52" t="s">
        <v>69</v>
      </c>
      <c r="C56" s="122" t="s">
        <v>70</v>
      </c>
      <c r="D56" s="122"/>
      <c r="E56" s="122"/>
      <c r="F56" s="122"/>
      <c r="G56" s="122"/>
      <c r="H56" s="122"/>
      <c r="I56" s="122"/>
      <c r="J56" s="122"/>
      <c r="K56" s="122"/>
    </row>
    <row r="57" spans="1:11" ht="11.25" customHeight="1" x14ac:dyDescent="0.25">
      <c r="B57" s="144"/>
      <c r="C57" s="144"/>
      <c r="D57" s="144"/>
      <c r="E57" s="144"/>
      <c r="F57" s="144"/>
      <c r="G57" s="144"/>
      <c r="H57" s="144"/>
      <c r="I57" s="144"/>
      <c r="J57" s="144"/>
      <c r="K57" s="144"/>
    </row>
    <row r="58" spans="1:11" ht="14.25" customHeight="1" x14ac:dyDescent="0.25">
      <c r="A58" s="51"/>
      <c r="B58" s="122" t="s">
        <v>71</v>
      </c>
      <c r="C58" s="122"/>
      <c r="D58" s="122"/>
      <c r="E58" s="122"/>
      <c r="F58" s="122"/>
      <c r="G58" s="122"/>
      <c r="H58" s="122"/>
      <c r="I58" s="122"/>
      <c r="J58" s="122"/>
      <c r="K58" s="122"/>
    </row>
    <row r="59" spans="1:11" ht="14.25" customHeight="1" x14ac:dyDescent="0.25">
      <c r="A59" s="51"/>
      <c r="B59" s="122" t="s">
        <v>72</v>
      </c>
      <c r="C59" s="122"/>
      <c r="D59" s="122"/>
      <c r="E59" s="122"/>
      <c r="F59" s="122"/>
      <c r="G59" s="122"/>
      <c r="H59" s="122"/>
      <c r="I59" s="122"/>
      <c r="J59" s="122"/>
      <c r="K59" s="122"/>
    </row>
    <row r="60" spans="1:11" ht="14.25" customHeight="1" x14ac:dyDescent="0.25">
      <c r="A60" s="51"/>
      <c r="B60" s="142" t="s">
        <v>73</v>
      </c>
      <c r="C60" s="142"/>
      <c r="D60" s="142"/>
      <c r="E60" s="142"/>
      <c r="F60" s="142"/>
      <c r="G60" s="142"/>
      <c r="H60" s="142"/>
      <c r="I60" s="142"/>
      <c r="J60" s="142"/>
      <c r="K60" s="142"/>
    </row>
    <row r="61" spans="1:11" ht="14.25" customHeight="1" x14ac:dyDescent="0.2">
      <c r="I61" s="124" t="s">
        <v>125</v>
      </c>
      <c r="J61" s="124"/>
      <c r="K61" s="124"/>
    </row>
    <row r="62" spans="1:11" ht="15" x14ac:dyDescent="0.25">
      <c r="B62" s="106" t="s">
        <v>74</v>
      </c>
      <c r="C62" s="106"/>
      <c r="D62" s="106"/>
      <c r="E62" s="106"/>
      <c r="F62" s="106"/>
    </row>
  </sheetData>
  <sheetProtection algorithmName="SHA-512" hashValue="U+SqrfE4w89tLIHrKlbWsr4FqWttw79V6IFWDKnTcEgw+WAxOM7UpzwcsUWT7EzplYZGJZVihMaQEiaPV4tMrQ==" saltValue="amM2E0UKEa9AU6FqaeadtA==" spinCount="100000" sheet="1" objects="1" scenarios="1" selectLockedCells="1"/>
  <protectedRanges>
    <protectedRange algorithmName="SHA-512" hashValue="N4UqBwLSmPwHxGfv5kT6DBy1KVASZRnStCJM+vJ54TCJczE/x6Fkjx6v4kiPTJF896mfuyonjAvHBPATJL3l0Q==" saltValue="6pLyYI9wZkjeeVqwZi9bvA==" spinCount="100000" sqref="I7" name="Click Here"/>
  </protectedRanges>
  <mergeCells count="100">
    <mergeCell ref="B6:I6"/>
    <mergeCell ref="J7:K7"/>
    <mergeCell ref="B7:I7"/>
    <mergeCell ref="C22:D22"/>
    <mergeCell ref="H22:K22"/>
    <mergeCell ref="F21:G21"/>
    <mergeCell ref="B17:K17"/>
    <mergeCell ref="B14:K14"/>
    <mergeCell ref="E31:F31"/>
    <mergeCell ref="H31:K31"/>
    <mergeCell ref="B35:F35"/>
    <mergeCell ref="E32:F32"/>
    <mergeCell ref="H32:K32"/>
    <mergeCell ref="B33:D33"/>
    <mergeCell ref="E33:F33"/>
    <mergeCell ref="H33:K33"/>
    <mergeCell ref="B60:K60"/>
    <mergeCell ref="D52:K52"/>
    <mergeCell ref="C56:K56"/>
    <mergeCell ref="B59:K59"/>
    <mergeCell ref="B57:K57"/>
    <mergeCell ref="B54:K54"/>
    <mergeCell ref="B58:K58"/>
    <mergeCell ref="B40:D40"/>
    <mergeCell ref="C43:D43"/>
    <mergeCell ref="H36:K36"/>
    <mergeCell ref="C47:J47"/>
    <mergeCell ref="H39:K39"/>
    <mergeCell ref="E39:F39"/>
    <mergeCell ref="H37:K37"/>
    <mergeCell ref="B37:C37"/>
    <mergeCell ref="H44:K44"/>
    <mergeCell ref="H45:K45"/>
    <mergeCell ref="H40:K40"/>
    <mergeCell ref="E40:F40"/>
    <mergeCell ref="H38:K38"/>
    <mergeCell ref="B39:D39"/>
    <mergeCell ref="B36:D36"/>
    <mergeCell ref="E36:F36"/>
    <mergeCell ref="I61:K61"/>
    <mergeCell ref="G11:H11"/>
    <mergeCell ref="I11:J11"/>
    <mergeCell ref="B11:F11"/>
    <mergeCell ref="C23:D23"/>
    <mergeCell ref="B49:K49"/>
    <mergeCell ref="B45:D45"/>
    <mergeCell ref="E45:F45"/>
    <mergeCell ref="H43:K43"/>
    <mergeCell ref="B44:D44"/>
    <mergeCell ref="E44:F44"/>
    <mergeCell ref="E43:F43"/>
    <mergeCell ref="E30:F30"/>
    <mergeCell ref="H30:K30"/>
    <mergeCell ref="E29:F29"/>
    <mergeCell ref="H29:K29"/>
    <mergeCell ref="B62:F62"/>
    <mergeCell ref="C4:K4"/>
    <mergeCell ref="I35:K35"/>
    <mergeCell ref="G35:H35"/>
    <mergeCell ref="E38:F38"/>
    <mergeCell ref="B42:D42"/>
    <mergeCell ref="H42:K42"/>
    <mergeCell ref="E42:F42"/>
    <mergeCell ref="B41:C41"/>
    <mergeCell ref="H41:K41"/>
    <mergeCell ref="E41:F41"/>
    <mergeCell ref="B50:K50"/>
    <mergeCell ref="B13:K13"/>
    <mergeCell ref="B16:K16"/>
    <mergeCell ref="I55:K55"/>
    <mergeCell ref="E37:F37"/>
    <mergeCell ref="E28:F28"/>
    <mergeCell ref="B19:K19"/>
    <mergeCell ref="F20:G20"/>
    <mergeCell ref="C20:D20"/>
    <mergeCell ref="H20:K20"/>
    <mergeCell ref="I27:K27"/>
    <mergeCell ref="H21:K21"/>
    <mergeCell ref="C24:G24"/>
    <mergeCell ref="C25:G25"/>
    <mergeCell ref="C21:D21"/>
    <mergeCell ref="B27:F27"/>
    <mergeCell ref="H28:K28"/>
    <mergeCell ref="G27:H27"/>
    <mergeCell ref="C1:K1"/>
    <mergeCell ref="C2:K2"/>
    <mergeCell ref="C3:K3"/>
    <mergeCell ref="D15:K15"/>
    <mergeCell ref="G10:H10"/>
    <mergeCell ref="I10:J10"/>
    <mergeCell ref="B10:F10"/>
    <mergeCell ref="I9:J9"/>
    <mergeCell ref="B12:K12"/>
    <mergeCell ref="I8:J8"/>
    <mergeCell ref="G8:H8"/>
    <mergeCell ref="G9:H9"/>
    <mergeCell ref="B8:F8"/>
    <mergeCell ref="B9:F9"/>
    <mergeCell ref="B5:K5"/>
    <mergeCell ref="J6:K6"/>
  </mergeCells>
  <conditionalFormatting sqref="H20">
    <cfRule type="expression" dxfId="4" priority="8">
      <formula>$F$21&lt;&gt;"Other"</formula>
    </cfRule>
  </conditionalFormatting>
  <conditionalFormatting sqref="K9:K11">
    <cfRule type="expression" dxfId="3" priority="4">
      <formula>$I$9&lt;=0</formula>
    </cfRule>
  </conditionalFormatting>
  <dataValidations xWindow="626" yWindow="636" count="15">
    <dataValidation type="decimal" errorStyle="warning" operator="lessThanOrEqual" allowBlank="1" errorTitle="Exceeds Maximum Reimbursment" error="the maximum reimbursement rate per night is $231.65 (with taxes)" sqref="E41:F41" xr:uid="{00000000-0002-0000-0000-000000000000}">
      <formula1>D41*231.65</formula1>
    </dataValidation>
    <dataValidation type="list" allowBlank="1" showInputMessage="1" showErrorMessage="1" sqref="D37" xr:uid="{00000000-0002-0000-0000-000001000000}">
      <formula1>"Air,Bus,Train,Flight Pass"</formula1>
    </dataValidation>
    <dataValidation type="whole" operator="lessThanOrEqual" allowBlank="1" showInputMessage="1" showErrorMessage="1" sqref="D41" xr:uid="{00000000-0002-0000-0000-000002000000}">
      <formula1>15</formula1>
    </dataValidation>
    <dataValidation type="decimal" errorStyle="warning" allowBlank="1" showInputMessage="1" showErrorMessage="1" errorTitle="Longer than meeting" error="This was longer than the meeting.  Honoraria can only be claimed for the meeting duration._x000a_" sqref="B21:B23" xr:uid="{00000000-0002-0000-0000-000003000000}">
      <formula1>0</formula1>
      <formula2>($I$9-$G$9)*24</formula2>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00000000-0002-0000-0000-000004000000}">
      <formula1>DaysServed</formula1>
    </dataValidation>
    <dataValidation type="list" allowBlank="1" showInputMessage="1" showErrorMessage="1" sqref="F23" xr:uid="{00000000-0002-0000-0000-000005000000}">
      <formula1>Roles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00000000-0002-0000-0000-000006000000}">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00000000-0002-0000-0000-000007000000}">
      <formula1>Times</formula1>
    </dataValidation>
    <dataValidation type="list" allowBlank="1" showInputMessage="1" showErrorMessage="1" promptTitle="Teleconference Honorarium" prompt="Click drop arrow at right of this cell to select YES if you attended by teleconference." sqref="C21:D22" xr:uid="{00000000-0002-0000-0000-000008000000}">
      <formula1>"Yes,No"</formula1>
    </dataValidation>
    <dataValidation type="decimal" errorStyle="information" operator="lessThanOrEqual" allowBlank="1" showInputMessage="1" errorTitle="Did you have more than one meal?" error="A maximum of $80 can be charged for each meal including gratuity and taxes.  Please do not enter more than $80 unless you are submitting expenses for more than one day." sqref="E42:F42" xr:uid="{00000000-0002-0000-0000-000009000000}">
      <formula1>80</formula1>
    </dataValidation>
    <dataValidation type="list" allowBlank="1" showErrorMessage="1" promptTitle="Select Group" prompt="Designated groups receive a 25% premium for service.  If this meeting was for a designated group, please click the drop arrow at the right of this cell to select the group." sqref="C25:G25" xr:uid="{00000000-0002-0000-0000-00000A000000}">
      <formula1>Designated</formula1>
    </dataValidation>
    <dataValidation type="list" allowBlank="1" showErrorMessage="1" promptTitle="Select Role" prompt="If you were the meeting chair OR you represented another OMA group at this meeting. Please click the drop arrow to select your role." sqref="F22:G22" xr:uid="{00000000-0002-0000-0000-00000B000000}">
      <formula1>Roles</formula1>
    </dataValidation>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00000000-0002-0000-0000-00000C000000}"/>
    <dataValidation allowBlank="1" showErrorMessage="1" sqref="K47" xr:uid="{00000000-0002-0000-0000-00000D000000}"/>
    <dataValidation allowBlank="1" sqref="D15" xr:uid="{00000000-0002-0000-0000-00000E000000}"/>
  </dataValidations>
  <hyperlinks>
    <hyperlink ref="B62:F62" location="Policy!A1" display="Click here to view Claim Guidelines" xr:uid="{00000000-0004-0000-0000-000000000000}"/>
    <hyperlink ref="B60" r:id="rId1" xr:uid="{5F521822-EF4F-4256-9B93-15FF764FFE68}"/>
  </hyperlinks>
  <printOptions horizontalCentered="1"/>
  <pageMargins left="0.19685039370078741" right="0.19685039370078741" top="0.31496062992125984" bottom="0.19685039370078741" header="0.31496062992125984" footer="0.31496062992125984"/>
  <pageSetup scale="88" orientation="portrait" r:id="rId2"/>
  <drawing r:id="rId3"/>
  <legacyDrawing r:id="rId4"/>
  <picture r:id="rId5"/>
  <extLst>
    <ext xmlns:x14="http://schemas.microsoft.com/office/spreadsheetml/2009/9/main" uri="{CCE6A557-97BC-4b89-ADB6-D9C93CAAB3DF}">
      <x14:dataValidations xmlns:xm="http://schemas.microsoft.com/office/excel/2006/main" xWindow="626" yWindow="636" count="3">
        <x14:dataValidation type="list" allowBlank="1" xr:uid="{00000000-0002-0000-0000-00000F000000}">
          <x14:formula1>
            <xm:f>Lists!$E$9:$E$12</xm:f>
          </x14:formula1>
          <xm:sqref>B15</xm:sqref>
        </x14:dataValidation>
        <x14:dataValidation type="list" allowBlank="1" showErrorMessage="1" xr:uid="{00000000-0002-0000-0000-000010000000}">
          <x14:formula1>
            <xm:f>Lists!$C$21:$C$29</xm:f>
          </x14:formula1>
          <xm:sqref>C47:J47</xm:sqref>
        </x14:dataValidation>
        <x14:dataValidation type="list" allowBlank="1" showErrorMessage="1" promptTitle="Select Role" prompt="If you were the meeting chair OR you represented another OMA group at this meeting. Please click the drop arrow to select your role." xr:uid="{BE7C21CB-351C-4FED-BBE2-FD61944D266F}">
          <x14:formula1>
            <xm:f>Lists!$C$2:$C$5</xm:f>
          </x14:formula1>
          <xm:sqref>F21:G21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415B-D811-4718-A396-CD1E8E720B4E}">
  <sheetPr codeName="Sheet4">
    <pageSetUpPr fitToPage="1"/>
  </sheetPr>
  <dimension ref="A1:L62"/>
  <sheetViews>
    <sheetView tabSelected="1" zoomScale="130" zoomScaleNormal="130" workbookViewId="0">
      <selection activeCell="I6" sqref="I6:K6"/>
    </sheetView>
  </sheetViews>
  <sheetFormatPr defaultColWidth="9" defaultRowHeight="13.8" x14ac:dyDescent="0.25"/>
  <cols>
    <col min="1" max="1" width="4.09765625" style="4" customWidth="1"/>
    <col min="2" max="2" width="17.5976562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7.399999999999999" x14ac:dyDescent="0.25">
      <c r="B1" s="40"/>
      <c r="C1" s="158" t="s">
        <v>126</v>
      </c>
      <c r="D1" s="158"/>
      <c r="E1" s="158"/>
      <c r="F1" s="158"/>
      <c r="G1" s="158"/>
      <c r="H1" s="158"/>
      <c r="I1" s="158"/>
      <c r="J1" s="158"/>
      <c r="K1" s="158"/>
    </row>
    <row r="2" spans="2:11" ht="15.75" customHeight="1" x14ac:dyDescent="0.25">
      <c r="B2" s="40"/>
      <c r="C2" s="72" t="s">
        <v>0</v>
      </c>
      <c r="D2" s="72"/>
      <c r="E2" s="72"/>
      <c r="F2" s="72"/>
      <c r="G2" s="72"/>
      <c r="H2" s="72"/>
      <c r="I2" s="72"/>
      <c r="J2" s="72"/>
      <c r="K2" s="72"/>
    </row>
    <row r="3" spans="2:11" x14ac:dyDescent="0.25">
      <c r="B3" s="40"/>
      <c r="C3" s="72"/>
      <c r="D3" s="72"/>
      <c r="E3" s="72"/>
      <c r="F3" s="72"/>
      <c r="G3" s="72"/>
      <c r="H3" s="72"/>
      <c r="I3" s="72"/>
      <c r="J3" s="72"/>
      <c r="K3" s="72"/>
    </row>
    <row r="4" spans="2:11" ht="11.7" customHeight="1" x14ac:dyDescent="0.25">
      <c r="B4" s="40"/>
      <c r="C4" s="107" t="s">
        <v>1</v>
      </c>
      <c r="D4" s="108"/>
      <c r="E4" s="108"/>
      <c r="F4" s="108"/>
      <c r="G4" s="108"/>
      <c r="H4" s="108"/>
      <c r="I4" s="108"/>
      <c r="J4" s="108"/>
      <c r="K4" s="108"/>
    </row>
    <row r="5" spans="2:11" ht="15.75" customHeight="1" x14ac:dyDescent="0.25">
      <c r="B5" s="63" t="s">
        <v>2</v>
      </c>
      <c r="C5" s="64"/>
      <c r="D5" s="64"/>
      <c r="E5" s="64"/>
      <c r="F5" s="64"/>
      <c r="G5" s="64"/>
      <c r="H5" s="64"/>
      <c r="I5" s="159" t="s">
        <v>75</v>
      </c>
      <c r="J5" s="160"/>
      <c r="K5" s="161"/>
    </row>
    <row r="6" spans="2:11" x14ac:dyDescent="0.25">
      <c r="B6" s="22" t="s">
        <v>3</v>
      </c>
      <c r="C6" s="162"/>
      <c r="D6" s="172"/>
      <c r="E6" s="22" t="s">
        <v>4</v>
      </c>
      <c r="F6" s="162"/>
      <c r="G6" s="163"/>
      <c r="H6" s="163"/>
      <c r="I6" s="166" t="s">
        <v>76</v>
      </c>
      <c r="J6" s="167"/>
      <c r="K6" s="168"/>
    </row>
    <row r="7" spans="2:11" ht="15" x14ac:dyDescent="0.25">
      <c r="B7" s="155"/>
      <c r="C7" s="156"/>
      <c r="D7" s="157"/>
      <c r="E7" s="164"/>
      <c r="F7" s="165"/>
      <c r="G7" s="165"/>
      <c r="H7" s="165"/>
      <c r="I7" s="169" t="str">
        <f>IF(I6="No","Click Here"," ")</f>
        <v xml:space="preserve"> </v>
      </c>
      <c r="J7" s="170"/>
      <c r="K7" s="171"/>
    </row>
    <row r="8" spans="2:11" ht="14.25" customHeight="1" x14ac:dyDescent="0.25">
      <c r="B8" s="79" t="s">
        <v>5</v>
      </c>
      <c r="C8" s="79"/>
      <c r="D8" s="79"/>
      <c r="E8" s="79"/>
      <c r="F8" s="79"/>
      <c r="G8" s="78" t="s">
        <v>6</v>
      </c>
      <c r="H8" s="78"/>
      <c r="I8" s="78" t="s">
        <v>7</v>
      </c>
      <c r="J8" s="78"/>
      <c r="K8" s="47" t="s">
        <v>8</v>
      </c>
    </row>
    <row r="9" spans="2:11" x14ac:dyDescent="0.25">
      <c r="B9" s="80"/>
      <c r="C9" s="80"/>
      <c r="D9" s="80"/>
      <c r="E9" s="80"/>
      <c r="F9" s="80"/>
      <c r="G9" s="75"/>
      <c r="H9" s="75"/>
      <c r="I9" s="75"/>
      <c r="J9" s="75"/>
      <c r="K9" s="21">
        <f>ROUND((I9-G9)*24/0.5,0)*0.5</f>
        <v>0</v>
      </c>
    </row>
    <row r="10" spans="2:11" x14ac:dyDescent="0.25">
      <c r="B10" s="76" t="s">
        <v>9</v>
      </c>
      <c r="C10" s="76"/>
      <c r="D10" s="76"/>
      <c r="E10" s="76"/>
      <c r="F10" s="76"/>
      <c r="G10" s="75"/>
      <c r="H10" s="75"/>
      <c r="I10" s="75"/>
      <c r="J10" s="75"/>
      <c r="K10" s="21">
        <f>ROUND((I10-G10)*24/0.5,0)*0.5</f>
        <v>0</v>
      </c>
    </row>
    <row r="11" spans="2:11" hidden="1" x14ac:dyDescent="0.25">
      <c r="B11" s="76" t="s">
        <v>10</v>
      </c>
      <c r="C11" s="76"/>
      <c r="D11" s="76"/>
      <c r="E11" s="76"/>
      <c r="F11" s="76"/>
      <c r="G11" s="125"/>
      <c r="H11" s="125"/>
      <c r="I11" s="125"/>
      <c r="J11" s="125"/>
      <c r="K11" s="21">
        <f>ROUND((I11-G11)*24/0.5,0)*0.5</f>
        <v>0</v>
      </c>
    </row>
    <row r="12" spans="2:11" x14ac:dyDescent="0.25">
      <c r="B12" s="77" t="s">
        <v>11</v>
      </c>
      <c r="C12" s="77"/>
      <c r="D12" s="77"/>
      <c r="E12" s="77"/>
      <c r="F12" s="77"/>
      <c r="G12" s="77"/>
      <c r="H12" s="77"/>
      <c r="I12" s="77"/>
      <c r="J12" s="77"/>
      <c r="K12" s="77"/>
    </row>
    <row r="13" spans="2:11" x14ac:dyDescent="0.25">
      <c r="B13" s="98"/>
      <c r="C13" s="98"/>
      <c r="D13" s="98"/>
      <c r="E13" s="98"/>
      <c r="F13" s="98"/>
      <c r="G13" s="98"/>
      <c r="H13" s="98"/>
      <c r="I13" s="98"/>
      <c r="J13" s="98"/>
      <c r="K13" s="98"/>
    </row>
    <row r="14" spans="2:11" x14ac:dyDescent="0.25">
      <c r="B14" s="79" t="s">
        <v>12</v>
      </c>
      <c r="C14" s="79"/>
      <c r="D14" s="79"/>
      <c r="E14" s="79"/>
      <c r="F14" s="79"/>
      <c r="G14" s="79"/>
      <c r="H14" s="79"/>
      <c r="I14" s="79"/>
      <c r="J14" s="79"/>
      <c r="K14" s="79"/>
    </row>
    <row r="15" spans="2:11" x14ac:dyDescent="0.25">
      <c r="B15" s="41" t="s">
        <v>13</v>
      </c>
      <c r="C15" s="42"/>
      <c r="D15" s="73"/>
      <c r="E15" s="73"/>
      <c r="F15" s="73"/>
      <c r="G15" s="73"/>
      <c r="H15" s="73"/>
      <c r="I15" s="73"/>
      <c r="J15" s="73"/>
      <c r="K15" s="74"/>
    </row>
    <row r="16" spans="2:11" ht="14.25" customHeight="1" x14ac:dyDescent="0.25">
      <c r="B16" s="119" t="s">
        <v>14</v>
      </c>
      <c r="C16" s="120"/>
      <c r="D16" s="120"/>
      <c r="E16" s="120"/>
      <c r="F16" s="120"/>
      <c r="G16" s="120"/>
      <c r="H16" s="120"/>
      <c r="I16" s="120"/>
      <c r="J16" s="120"/>
      <c r="K16" s="121"/>
    </row>
    <row r="17" spans="1:12" x14ac:dyDescent="0.25">
      <c r="B17" s="155"/>
      <c r="C17" s="156"/>
      <c r="D17" s="156"/>
      <c r="E17" s="156"/>
      <c r="F17" s="156"/>
      <c r="G17" s="156"/>
      <c r="H17" s="156"/>
      <c r="I17" s="156"/>
      <c r="J17" s="156"/>
      <c r="K17" s="157"/>
    </row>
    <row r="18" spans="1:12" x14ac:dyDescent="0.25">
      <c r="B18" s="5"/>
      <c r="C18" s="5"/>
      <c r="D18" s="5"/>
      <c r="E18" s="5"/>
      <c r="F18" s="5"/>
      <c r="G18" s="5"/>
      <c r="H18" s="5"/>
      <c r="I18" s="5"/>
      <c r="J18" s="5"/>
      <c r="K18" s="5"/>
    </row>
    <row r="19" spans="1:12" s="6" customFormat="1" ht="15.6" x14ac:dyDescent="0.25">
      <c r="B19" s="87" t="s">
        <v>77</v>
      </c>
      <c r="C19" s="88"/>
      <c r="D19" s="88"/>
      <c r="E19" s="88"/>
      <c r="F19" s="88"/>
      <c r="G19" s="88"/>
      <c r="H19" s="88"/>
      <c r="I19" s="88"/>
      <c r="J19" s="88"/>
      <c r="K19" s="89"/>
    </row>
    <row r="20" spans="1:12" x14ac:dyDescent="0.25">
      <c r="B20" s="22" t="s">
        <v>16</v>
      </c>
      <c r="C20" s="173" t="s">
        <v>17</v>
      </c>
      <c r="D20" s="173"/>
      <c r="E20" s="24" t="s">
        <v>18</v>
      </c>
      <c r="F20" s="79" t="s">
        <v>19</v>
      </c>
      <c r="G20" s="79"/>
      <c r="H20" s="92" t="s">
        <v>20</v>
      </c>
      <c r="I20" s="93"/>
      <c r="J20" s="93"/>
      <c r="K20" s="94"/>
    </row>
    <row r="21" spans="1:12" x14ac:dyDescent="0.25">
      <c r="A21" s="26" t="s">
        <v>21</v>
      </c>
      <c r="B21" s="37">
        <f>K9</f>
        <v>0</v>
      </c>
      <c r="C21" s="99" t="s">
        <v>22</v>
      </c>
      <c r="D21" s="99"/>
      <c r="E21" s="25"/>
      <c r="F21" s="99" t="s">
        <v>123</v>
      </c>
      <c r="G21" s="99"/>
      <c r="H21" s="96"/>
      <c r="I21" s="96"/>
      <c r="J21" s="96"/>
      <c r="K21" s="96"/>
    </row>
    <row r="22" spans="1:12" x14ac:dyDescent="0.25">
      <c r="A22" s="26" t="s">
        <v>24</v>
      </c>
      <c r="B22" s="37">
        <f>K10</f>
        <v>0</v>
      </c>
      <c r="C22" s="99" t="s">
        <v>22</v>
      </c>
      <c r="D22" s="99"/>
      <c r="E22" s="48"/>
      <c r="F22" s="49"/>
      <c r="G22" s="49"/>
      <c r="H22" s="153"/>
      <c r="I22" s="153"/>
      <c r="J22" s="153"/>
      <c r="K22" s="154"/>
    </row>
    <row r="23" spans="1:12" hidden="1" x14ac:dyDescent="0.25">
      <c r="A23" s="26" t="s">
        <v>25</v>
      </c>
      <c r="B23" s="38">
        <f>K11</f>
        <v>0</v>
      </c>
      <c r="C23" s="126" t="s">
        <v>22</v>
      </c>
      <c r="D23" s="126"/>
      <c r="E23" s="18"/>
      <c r="F23" s="19"/>
      <c r="G23" s="19"/>
      <c r="H23" s="19"/>
      <c r="I23" s="19"/>
      <c r="J23" s="19"/>
      <c r="K23" s="20"/>
    </row>
    <row r="24" spans="1:12" ht="12.75" customHeight="1" x14ac:dyDescent="0.25">
      <c r="B24" s="22" t="s">
        <v>26</v>
      </c>
      <c r="C24" s="97" t="s">
        <v>27</v>
      </c>
      <c r="D24" s="97"/>
      <c r="E24" s="97"/>
      <c r="F24" s="97"/>
      <c r="G24" s="97"/>
      <c r="H24" s="46" t="s">
        <v>28</v>
      </c>
      <c r="I24" s="58" t="s">
        <v>29</v>
      </c>
      <c r="J24" s="46" t="s">
        <v>30</v>
      </c>
      <c r="K24" s="46" t="s">
        <v>31</v>
      </c>
    </row>
    <row r="25" spans="1:12" ht="15.75" customHeight="1" x14ac:dyDescent="0.25">
      <c r="B25" s="23" t="s">
        <v>102</v>
      </c>
      <c r="C25" s="174" t="s">
        <v>75</v>
      </c>
      <c r="D25" s="174"/>
      <c r="E25" s="174"/>
      <c r="F25" s="174"/>
      <c r="G25" s="174"/>
      <c r="H25" s="43">
        <f>IF(AND($F$21&lt;&gt;"Constituency Member"),VLOOKUP($B$25,chairHonoraria,2,0),VLOOKUP($B$25,honoraria,2,0))</f>
        <v>241</v>
      </c>
      <c r="I25" s="57"/>
      <c r="J25" s="44">
        <f>IF(AND($F$21&lt;&gt;"Constituency Member"),VLOOKUP($B$25,chairHonoraria,2,0),VLOOKUP($B$25,honoraria,2,0))</f>
        <v>241</v>
      </c>
      <c r="K25" s="45">
        <f>IF($F$21&lt;&gt;"Meeting Chair",IF($C$25="Not a Designated Group",VLOOKUP($B$25,honoraria,5,FALSE), IF($C$25="Board",VLOOKUP($B$25,chairHonoraria,5,FALSE), VLOOKUP($B$25,chairHonoraria,5,FALSE))), IF(AND($C$25&lt;&gt;"Board",$C$25&lt;&gt;"Negotiations Committee"), VLOOKUP($B$25,chairHonoraria,5,FALSE), VLOOKUP($B$25,boardChairHonoraria,5,FALSE)))</f>
        <v>193</v>
      </c>
      <c r="L25" s="7"/>
    </row>
    <row r="26" spans="1:12" x14ac:dyDescent="0.25">
      <c r="B26" s="5"/>
      <c r="C26" s="5"/>
      <c r="D26" s="5"/>
      <c r="E26" s="5"/>
      <c r="F26" s="5"/>
      <c r="G26" s="5"/>
      <c r="H26" s="5"/>
      <c r="I26" s="5"/>
      <c r="J26" s="5"/>
      <c r="K26" s="5"/>
    </row>
    <row r="27" spans="1:12" ht="15.6" x14ac:dyDescent="0.25">
      <c r="B27" s="100" t="s">
        <v>79</v>
      </c>
      <c r="C27" s="100"/>
      <c r="D27" s="100"/>
      <c r="E27" s="100"/>
      <c r="F27" s="100"/>
      <c r="G27" s="104" t="s">
        <v>35</v>
      </c>
      <c r="H27" s="105"/>
      <c r="I27" s="95" t="s">
        <v>36</v>
      </c>
      <c r="J27" s="95"/>
      <c r="K27" s="95"/>
    </row>
    <row r="28" spans="1:12" x14ac:dyDescent="0.25">
      <c r="B28" s="29" t="s">
        <v>37</v>
      </c>
      <c r="C28" s="30" t="s">
        <v>38</v>
      </c>
      <c r="D28" s="30" t="s">
        <v>39</v>
      </c>
      <c r="E28" s="86" t="s">
        <v>40</v>
      </c>
      <c r="F28" s="86"/>
      <c r="G28" s="30" t="s">
        <v>41</v>
      </c>
      <c r="H28" s="101" t="s">
        <v>42</v>
      </c>
      <c r="I28" s="102"/>
      <c r="J28" s="102"/>
      <c r="K28" s="103"/>
    </row>
    <row r="29" spans="1:12" x14ac:dyDescent="0.25">
      <c r="B29" s="9" t="s">
        <v>43</v>
      </c>
      <c r="C29" s="10">
        <f>IF(AND(C21&lt;&gt;"Yes",(ROUND(B21/0.5,0)*0.5)&lt;15),ROUND(B21/0.5,0)*0.5,0)+IF(AND(C22&lt;&gt;"Yes",ROUND(B22/0.5,0)*0.5&lt;15),ROUND(B22/0.5,0)*0.5,0)+IF(AND(C23&lt;&gt;"Yes",ROUND(B23/0.5,0)*0.5&lt;15),ROUND(B23/0.5,0)*0.5,0)</f>
        <v>0</v>
      </c>
      <c r="D29" s="11">
        <f>H25</f>
        <v>241</v>
      </c>
      <c r="E29" s="133">
        <f>IFERROR(C29*D29,0)</f>
        <v>0</v>
      </c>
      <c r="F29" s="133"/>
      <c r="G29" s="28"/>
      <c r="H29" s="134"/>
      <c r="I29" s="135"/>
      <c r="J29" s="135"/>
      <c r="K29" s="136"/>
    </row>
    <row r="30" spans="1:12" hidden="1" x14ac:dyDescent="0.25">
      <c r="B30" s="9" t="s">
        <v>44</v>
      </c>
      <c r="C30" s="12"/>
      <c r="D30" s="11">
        <f>I25</f>
        <v>0</v>
      </c>
      <c r="E30" s="133">
        <f>IFERROR(C30*D30,0)</f>
        <v>0</v>
      </c>
      <c r="F30" s="133"/>
      <c r="G30" s="28"/>
      <c r="H30" s="134"/>
      <c r="I30" s="135"/>
      <c r="J30" s="135"/>
      <c r="K30" s="136"/>
    </row>
    <row r="31" spans="1:12" x14ac:dyDescent="0.25">
      <c r="B31" s="9" t="s">
        <v>45</v>
      </c>
      <c r="C31" s="10">
        <f>IF($C$21="Yes",(ROUND($B$21/0.5,0)*0.5),0)+IF($C$22="Yes",(ROUND($B$22/0.5,0)*0.5),0)+IF($C$23="Yes",(ROUND($B$23/0.5,0)*0.5),0)</f>
        <v>0</v>
      </c>
      <c r="D31" s="11">
        <f>J25</f>
        <v>241</v>
      </c>
      <c r="E31" s="133">
        <f>IFERROR(C31*D31,0)</f>
        <v>0</v>
      </c>
      <c r="F31" s="133"/>
      <c r="G31" s="28"/>
      <c r="H31" s="134"/>
      <c r="I31" s="135"/>
      <c r="J31" s="135"/>
      <c r="K31" s="136"/>
    </row>
    <row r="32" spans="1:12" x14ac:dyDescent="0.25">
      <c r="B32" s="9" t="s">
        <v>46</v>
      </c>
      <c r="C32" s="10">
        <f>ROUND(E21/0.5,0)*0.5</f>
        <v>0</v>
      </c>
      <c r="D32" s="11">
        <f>K25</f>
        <v>193</v>
      </c>
      <c r="E32" s="133">
        <f>E21*D32</f>
        <v>0</v>
      </c>
      <c r="F32" s="133"/>
      <c r="G32" s="28"/>
      <c r="H32" s="134"/>
      <c r="I32" s="135"/>
      <c r="J32" s="135"/>
      <c r="K32" s="136"/>
    </row>
    <row r="33" spans="2:11" x14ac:dyDescent="0.25">
      <c r="B33" s="147" t="s">
        <v>47</v>
      </c>
      <c r="C33" s="147"/>
      <c r="D33" s="147"/>
      <c r="E33" s="148">
        <f>SUM(E29:F32)</f>
        <v>0</v>
      </c>
      <c r="F33" s="148"/>
      <c r="G33" s="29"/>
      <c r="H33" s="134"/>
      <c r="I33" s="135"/>
      <c r="J33" s="135"/>
      <c r="K33" s="136"/>
    </row>
    <row r="34" spans="2:11" x14ac:dyDescent="0.25">
      <c r="B34" s="5"/>
      <c r="C34" s="5"/>
      <c r="D34" s="5"/>
      <c r="E34" s="5"/>
      <c r="F34" s="5"/>
      <c r="G34" s="5"/>
      <c r="H34" s="5"/>
      <c r="I34" s="5"/>
      <c r="J34" s="5"/>
      <c r="K34" s="5"/>
    </row>
    <row r="35" spans="2:11" ht="15" customHeight="1" x14ac:dyDescent="0.25">
      <c r="B35" s="146" t="s">
        <v>48</v>
      </c>
      <c r="C35" s="146"/>
      <c r="D35" s="146"/>
      <c r="E35" s="146"/>
      <c r="F35" s="146"/>
      <c r="G35" s="104" t="s">
        <v>35</v>
      </c>
      <c r="H35" s="105"/>
      <c r="I35" s="95" t="s">
        <v>49</v>
      </c>
      <c r="J35" s="95"/>
      <c r="K35" s="95"/>
    </row>
    <row r="36" spans="2:11" x14ac:dyDescent="0.25">
      <c r="B36" s="138" t="s">
        <v>50</v>
      </c>
      <c r="C36" s="138"/>
      <c r="D36" s="138"/>
      <c r="E36" s="86" t="s">
        <v>40</v>
      </c>
      <c r="F36" s="86"/>
      <c r="G36" s="30" t="s">
        <v>51</v>
      </c>
      <c r="H36" s="138" t="s">
        <v>42</v>
      </c>
      <c r="I36" s="138"/>
      <c r="J36" s="138"/>
      <c r="K36" s="138"/>
    </row>
    <row r="37" spans="2:11" ht="14.4" x14ac:dyDescent="0.3">
      <c r="B37" s="141" t="s">
        <v>52</v>
      </c>
      <c r="C37" s="141"/>
      <c r="D37" s="13" t="s">
        <v>53</v>
      </c>
      <c r="E37" s="123"/>
      <c r="F37" s="123"/>
      <c r="G37" s="31"/>
      <c r="H37" s="113"/>
      <c r="I37" s="114"/>
      <c r="J37" s="114"/>
      <c r="K37" s="115"/>
    </row>
    <row r="38" spans="2:11" x14ac:dyDescent="0.25">
      <c r="B38" s="14" t="s">
        <v>54</v>
      </c>
      <c r="C38" s="34"/>
      <c r="D38" s="35" t="str">
        <f>Lists!I2</f>
        <v xml:space="preserve"> @ 0.66/km</v>
      </c>
      <c r="E38" s="109">
        <f>C38*Lists!I3</f>
        <v>0</v>
      </c>
      <c r="F38" s="109"/>
      <c r="G38" s="31"/>
      <c r="H38" s="113"/>
      <c r="I38" s="114"/>
      <c r="J38" s="114"/>
      <c r="K38" s="115"/>
    </row>
    <row r="39" spans="2:11" x14ac:dyDescent="0.25">
      <c r="B39" s="117" t="s">
        <v>55</v>
      </c>
      <c r="C39" s="117"/>
      <c r="D39" s="117"/>
      <c r="E39" s="116"/>
      <c r="F39" s="116"/>
      <c r="G39" s="31"/>
      <c r="H39" s="113"/>
      <c r="I39" s="114"/>
      <c r="J39" s="114"/>
      <c r="K39" s="115"/>
    </row>
    <row r="40" spans="2:11" x14ac:dyDescent="0.25">
      <c r="B40" s="117" t="s">
        <v>56</v>
      </c>
      <c r="C40" s="117"/>
      <c r="D40" s="117"/>
      <c r="E40" s="116"/>
      <c r="F40" s="116"/>
      <c r="G40" s="31"/>
      <c r="H40" s="113"/>
      <c r="I40" s="114"/>
      <c r="J40" s="114"/>
      <c r="K40" s="115"/>
    </row>
    <row r="41" spans="2:11" ht="15" customHeight="1" x14ac:dyDescent="0.25">
      <c r="B41" s="117" t="s">
        <v>57</v>
      </c>
      <c r="C41" s="117"/>
      <c r="D41" s="33"/>
      <c r="E41" s="116"/>
      <c r="F41" s="116"/>
      <c r="G41" s="31"/>
      <c r="H41" s="113"/>
      <c r="I41" s="114"/>
      <c r="J41" s="114"/>
      <c r="K41" s="115"/>
    </row>
    <row r="42" spans="2:11" x14ac:dyDescent="0.25">
      <c r="B42" s="110" t="s">
        <v>58</v>
      </c>
      <c r="C42" s="111"/>
      <c r="D42" s="112"/>
      <c r="E42" s="116"/>
      <c r="F42" s="116"/>
      <c r="G42" s="31"/>
      <c r="H42" s="113"/>
      <c r="I42" s="114"/>
      <c r="J42" s="114"/>
      <c r="K42" s="115"/>
    </row>
    <row r="43" spans="2:11" ht="40.200000000000003" x14ac:dyDescent="0.25">
      <c r="B43" s="14" t="s">
        <v>59</v>
      </c>
      <c r="C43" s="137"/>
      <c r="D43" s="137"/>
      <c r="E43" s="116"/>
      <c r="F43" s="116"/>
      <c r="G43" s="31"/>
      <c r="H43" s="113"/>
      <c r="I43" s="114"/>
      <c r="J43" s="114"/>
      <c r="K43" s="115"/>
    </row>
    <row r="44" spans="2:11" x14ac:dyDescent="0.25">
      <c r="B44" s="130" t="s">
        <v>60</v>
      </c>
      <c r="C44" s="130"/>
      <c r="D44" s="130"/>
      <c r="E44" s="131">
        <f>SUM(E37:F43)</f>
        <v>0</v>
      </c>
      <c r="F44" s="132"/>
      <c r="G44" s="32"/>
      <c r="H44" s="113"/>
      <c r="I44" s="114"/>
      <c r="J44" s="114"/>
      <c r="K44" s="115"/>
    </row>
    <row r="45" spans="2:11" ht="15" customHeight="1" x14ac:dyDescent="0.25">
      <c r="B45" s="130" t="s">
        <v>61</v>
      </c>
      <c r="C45" s="130"/>
      <c r="D45" s="130"/>
      <c r="E45" s="131">
        <f>E44+E33</f>
        <v>0</v>
      </c>
      <c r="F45" s="132"/>
      <c r="G45" s="32"/>
      <c r="H45" s="113"/>
      <c r="I45" s="114"/>
      <c r="J45" s="114"/>
      <c r="K45" s="115"/>
    </row>
    <row r="46" spans="2:11" ht="8.25" customHeight="1" x14ac:dyDescent="0.25">
      <c r="C46"/>
      <c r="D46"/>
      <c r="E46"/>
      <c r="F46"/>
      <c r="G46"/>
      <c r="H46"/>
      <c r="I46"/>
      <c r="J46"/>
      <c r="K46"/>
    </row>
    <row r="47" spans="2:11" ht="30.6" customHeight="1" x14ac:dyDescent="0.25">
      <c r="B47" s="53" t="s">
        <v>62</v>
      </c>
      <c r="C47" s="139"/>
      <c r="D47" s="140"/>
      <c r="E47" s="140"/>
      <c r="F47" s="140"/>
      <c r="G47" s="140"/>
      <c r="H47" s="140"/>
      <c r="I47" s="140"/>
      <c r="J47" s="140"/>
      <c r="K47" s="54" t="s">
        <v>63</v>
      </c>
    </row>
    <row r="48" spans="2:11" ht="5.25" customHeight="1" x14ac:dyDescent="0.25"/>
    <row r="49" spans="1:11" ht="12" customHeight="1" x14ac:dyDescent="0.25">
      <c r="B49" s="127" t="s">
        <v>64</v>
      </c>
      <c r="C49" s="128"/>
      <c r="D49" s="128"/>
      <c r="E49" s="128"/>
      <c r="F49" s="128"/>
      <c r="G49" s="128"/>
      <c r="H49" s="128"/>
      <c r="I49" s="128"/>
      <c r="J49" s="128"/>
      <c r="K49" s="129"/>
    </row>
    <row r="50" spans="1:11" x14ac:dyDescent="0.25">
      <c r="B50" s="118"/>
      <c r="C50" s="118"/>
      <c r="D50" s="118"/>
      <c r="E50" s="118"/>
      <c r="F50" s="118"/>
      <c r="G50" s="118"/>
      <c r="H50" s="118"/>
      <c r="I50" s="118"/>
      <c r="J50" s="118"/>
      <c r="K50" s="118"/>
    </row>
    <row r="51" spans="1:11" ht="4.5" customHeight="1" x14ac:dyDescent="0.25">
      <c r="A51" s="51"/>
    </row>
    <row r="52" spans="1:11" s="17" customFormat="1" x14ac:dyDescent="0.25">
      <c r="A52" s="4"/>
      <c r="B52" s="15" t="s">
        <v>65</v>
      </c>
      <c r="C52" s="16"/>
      <c r="D52" s="143"/>
      <c r="E52" s="143"/>
      <c r="F52" s="143"/>
      <c r="G52" s="143"/>
      <c r="H52" s="143"/>
      <c r="I52" s="143"/>
      <c r="J52" s="143"/>
      <c r="K52" s="143"/>
    </row>
    <row r="53" spans="1:11" s="17" customFormat="1" x14ac:dyDescent="0.25">
      <c r="A53" s="4"/>
      <c r="B53" s="27" t="s">
        <v>66</v>
      </c>
      <c r="C53" s="52"/>
      <c r="D53" s="52"/>
      <c r="E53" s="52"/>
      <c r="F53" s="52"/>
      <c r="G53" s="52"/>
      <c r="H53" s="51"/>
      <c r="I53" s="51"/>
      <c r="J53" s="51"/>
      <c r="K53" s="16"/>
    </row>
    <row r="54" spans="1:11" ht="14.25" customHeight="1" x14ac:dyDescent="0.25">
      <c r="B54" s="145" t="s">
        <v>67</v>
      </c>
      <c r="C54" s="145"/>
      <c r="D54" s="145"/>
      <c r="E54" s="145"/>
      <c r="F54" s="145"/>
      <c r="G54" s="145"/>
      <c r="H54" s="145"/>
      <c r="I54" s="145"/>
      <c r="J54" s="145"/>
      <c r="K54" s="145"/>
    </row>
    <row r="55" spans="1:11" ht="14.25" customHeight="1" x14ac:dyDescent="0.25">
      <c r="B55" s="50" t="s">
        <v>68</v>
      </c>
      <c r="C55" s="51"/>
      <c r="D55" s="51"/>
      <c r="E55" s="51"/>
      <c r="F55" s="51"/>
      <c r="G55" s="51"/>
      <c r="H55" s="51"/>
      <c r="I55" s="122"/>
      <c r="J55" s="122"/>
      <c r="K55" s="122"/>
    </row>
    <row r="56" spans="1:11" ht="26.25" customHeight="1" x14ac:dyDescent="0.25">
      <c r="B56" s="52" t="s">
        <v>69</v>
      </c>
      <c r="C56" s="122" t="s">
        <v>70</v>
      </c>
      <c r="D56" s="122"/>
      <c r="E56" s="122"/>
      <c r="F56" s="122"/>
      <c r="G56" s="122"/>
      <c r="H56" s="122"/>
      <c r="I56" s="122"/>
      <c r="J56" s="122"/>
      <c r="K56" s="122"/>
    </row>
    <row r="57" spans="1:11" ht="11.25" customHeight="1" x14ac:dyDescent="0.25">
      <c r="B57" s="144"/>
      <c r="C57" s="144"/>
      <c r="D57" s="144"/>
      <c r="E57" s="144"/>
      <c r="F57" s="144"/>
      <c r="G57" s="144"/>
      <c r="H57" s="144"/>
      <c r="I57" s="144"/>
      <c r="J57" s="144"/>
      <c r="K57" s="144"/>
    </row>
    <row r="58" spans="1:11" ht="14.25" customHeight="1" x14ac:dyDescent="0.25">
      <c r="A58" s="51"/>
      <c r="B58" s="122" t="s">
        <v>71</v>
      </c>
      <c r="C58" s="122"/>
      <c r="D58" s="122"/>
      <c r="E58" s="122"/>
      <c r="F58" s="122"/>
      <c r="G58" s="122"/>
      <c r="H58" s="122"/>
      <c r="I58" s="122"/>
      <c r="J58" s="122"/>
      <c r="K58" s="122"/>
    </row>
    <row r="59" spans="1:11" ht="14.25" customHeight="1" x14ac:dyDescent="0.25">
      <c r="A59" s="51"/>
      <c r="B59" s="122" t="s">
        <v>72</v>
      </c>
      <c r="C59" s="122"/>
      <c r="D59" s="122"/>
      <c r="E59" s="122"/>
      <c r="F59" s="122"/>
      <c r="G59" s="122"/>
      <c r="H59" s="122"/>
      <c r="I59" s="122"/>
      <c r="J59" s="122"/>
      <c r="K59" s="122"/>
    </row>
    <row r="60" spans="1:11" ht="14.25" customHeight="1" x14ac:dyDescent="0.25">
      <c r="A60" s="51"/>
      <c r="B60" s="142" t="s">
        <v>73</v>
      </c>
      <c r="C60" s="142"/>
      <c r="D60" s="142"/>
      <c r="E60" s="142"/>
      <c r="F60" s="142"/>
      <c r="G60" s="142"/>
      <c r="H60" s="142"/>
      <c r="I60" s="142"/>
      <c r="J60" s="142"/>
      <c r="K60" s="142"/>
    </row>
    <row r="61" spans="1:11" ht="14.25" customHeight="1" x14ac:dyDescent="0.2">
      <c r="I61" s="124" t="s">
        <v>128</v>
      </c>
      <c r="J61" s="124"/>
      <c r="K61" s="124"/>
    </row>
    <row r="62" spans="1:11" ht="15" x14ac:dyDescent="0.25">
      <c r="B62" s="175" t="s">
        <v>74</v>
      </c>
      <c r="C62" s="175"/>
      <c r="D62" s="175"/>
      <c r="E62" s="175"/>
      <c r="F62" s="175"/>
    </row>
  </sheetData>
  <sheetProtection algorithmName="SHA-512" hashValue="xxMpDlxP3Uauq6Jc6kB71wpT3YbxUjXwSFL2N0sk/JvlQ6nviiRC0UU8ezvUZXw3z8eHQscw5cwuiPJjzpI2vQ==" saltValue="POIBk3AR9leUUztb9W6Wvg==" spinCount="100000" sheet="1" objects="1" scenarios="1" selectLockedCells="1"/>
  <protectedRanges>
    <protectedRange algorithmName="SHA-512" hashValue="N4UqBwLSmPwHxGfv5kT6DBy1KVASZRnStCJM+vJ54TCJczE/x6Fkjx6v4kiPTJF896mfuyonjAvHBPATJL3l0Q==" saltValue="6pLyYI9wZkjeeVqwZi9bvA==" spinCount="100000" sqref="I7" name="Click Here"/>
  </protectedRanges>
  <mergeCells count="102">
    <mergeCell ref="B62:F62"/>
    <mergeCell ref="C56:K56"/>
    <mergeCell ref="B57:K57"/>
    <mergeCell ref="B58:K58"/>
    <mergeCell ref="B59:K59"/>
    <mergeCell ref="B60:K60"/>
    <mergeCell ref="I61:K61"/>
    <mergeCell ref="I55:K55"/>
    <mergeCell ref="B44:D44"/>
    <mergeCell ref="E44:F44"/>
    <mergeCell ref="H44:K44"/>
    <mergeCell ref="B45:D45"/>
    <mergeCell ref="E45:F45"/>
    <mergeCell ref="H45:K45"/>
    <mergeCell ref="C47:J47"/>
    <mergeCell ref="B49:K49"/>
    <mergeCell ref="B50:K50"/>
    <mergeCell ref="D52:K52"/>
    <mergeCell ref="B54:K54"/>
    <mergeCell ref="B42:D42"/>
    <mergeCell ref="E42:F42"/>
    <mergeCell ref="H42:K42"/>
    <mergeCell ref="C43:D43"/>
    <mergeCell ref="E43:F43"/>
    <mergeCell ref="H43:K43"/>
    <mergeCell ref="B40:D40"/>
    <mergeCell ref="E40:F40"/>
    <mergeCell ref="H40:K40"/>
    <mergeCell ref="B41:C41"/>
    <mergeCell ref="E41:F41"/>
    <mergeCell ref="H41:K41"/>
    <mergeCell ref="B39:D39"/>
    <mergeCell ref="E39:F39"/>
    <mergeCell ref="H39:K39"/>
    <mergeCell ref="B35:F35"/>
    <mergeCell ref="G35:H35"/>
    <mergeCell ref="I35:K35"/>
    <mergeCell ref="B36:D36"/>
    <mergeCell ref="E36:F36"/>
    <mergeCell ref="H36:K36"/>
    <mergeCell ref="B37:C37"/>
    <mergeCell ref="E37:F37"/>
    <mergeCell ref="H37:K37"/>
    <mergeCell ref="E38:F38"/>
    <mergeCell ref="H38:K38"/>
    <mergeCell ref="E31:F31"/>
    <mergeCell ref="H31:K31"/>
    <mergeCell ref="E32:F32"/>
    <mergeCell ref="H32:K32"/>
    <mergeCell ref="B33:D33"/>
    <mergeCell ref="E33:F33"/>
    <mergeCell ref="H33:K33"/>
    <mergeCell ref="E28:F28"/>
    <mergeCell ref="H28:K28"/>
    <mergeCell ref="E29:F29"/>
    <mergeCell ref="H29:K29"/>
    <mergeCell ref="E30:F30"/>
    <mergeCell ref="H30:K30"/>
    <mergeCell ref="B27:F27"/>
    <mergeCell ref="G27:H27"/>
    <mergeCell ref="I27:K27"/>
    <mergeCell ref="B19:K19"/>
    <mergeCell ref="C20:D20"/>
    <mergeCell ref="F20:G20"/>
    <mergeCell ref="H20:K20"/>
    <mergeCell ref="C21:D21"/>
    <mergeCell ref="F21:G21"/>
    <mergeCell ref="H21:K21"/>
    <mergeCell ref="C22:D22"/>
    <mergeCell ref="H22:K22"/>
    <mergeCell ref="C23:D23"/>
    <mergeCell ref="C24:G24"/>
    <mergeCell ref="C25:G25"/>
    <mergeCell ref="B17:K17"/>
    <mergeCell ref="B10:F10"/>
    <mergeCell ref="G10:H10"/>
    <mergeCell ref="I10:J10"/>
    <mergeCell ref="B11:F11"/>
    <mergeCell ref="G11:H11"/>
    <mergeCell ref="I11:J11"/>
    <mergeCell ref="B12:K12"/>
    <mergeCell ref="B13:K13"/>
    <mergeCell ref="B14:K14"/>
    <mergeCell ref="D15:K15"/>
    <mergeCell ref="B16:K16"/>
    <mergeCell ref="B9:F9"/>
    <mergeCell ref="G9:H9"/>
    <mergeCell ref="I9:J9"/>
    <mergeCell ref="C1:K1"/>
    <mergeCell ref="C2:K2"/>
    <mergeCell ref="C3:K3"/>
    <mergeCell ref="C4:K4"/>
    <mergeCell ref="B8:F8"/>
    <mergeCell ref="G8:H8"/>
    <mergeCell ref="I8:J8"/>
    <mergeCell ref="I5:K5"/>
    <mergeCell ref="F6:H6"/>
    <mergeCell ref="E7:H7"/>
    <mergeCell ref="I6:K6"/>
    <mergeCell ref="I7:K7"/>
    <mergeCell ref="C6:D6"/>
    <mergeCell ref="B7:D7"/>
  </mergeCells>
  <conditionalFormatting sqref="H20">
    <cfRule type="expression" dxfId="2" priority="3">
      <formula>$F$21&lt;&gt;"Other"</formula>
    </cfRule>
  </conditionalFormatting>
  <conditionalFormatting sqref="I7">
    <cfRule type="containsText" dxfId="1" priority="1" operator="containsText" text="Click Here">
      <formula>NOT(ISERROR(SEARCH("Click Here",I7)))</formula>
    </cfRule>
  </conditionalFormatting>
  <conditionalFormatting sqref="K9:K11">
    <cfRule type="expression" dxfId="0" priority="2">
      <formula>$I$9&lt;=0</formula>
    </cfRule>
  </conditionalFormatting>
  <dataValidations count="16">
    <dataValidation allowBlank="1" sqref="D15" xr:uid="{8CF08886-93ED-4AD8-83A0-3D7D50FA99C3}"/>
    <dataValidation allowBlank="1" showErrorMessage="1" sqref="K47" xr:uid="{3EE988EC-524F-4C9A-9CA2-A755FF8618BF}"/>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A763320A-051B-41B4-AFE2-EAE98E733851}"/>
    <dataValidation type="list" allowBlank="1" showErrorMessage="1" promptTitle="Select Role" prompt="If you were the meeting chair OR you represented another OMA group at this meeting. Please click the drop arrow to select your role." sqref="F22:G22" xr:uid="{B652C065-DA44-4796-9513-B2282473F48D}">
      <formula1>Roles</formula1>
    </dataValidation>
    <dataValidation allowBlank="1" showErrorMessage="1" promptTitle="Select Group" prompt="Designated groups receive a 25% premium for service.  If this meeting was for a designated group, please click the drop arrow at the right of this cell to select the group." sqref="C25:G25" xr:uid="{245D8672-053F-440B-9F85-948FBF6FF2D4}"/>
    <dataValidation type="decimal" errorStyle="information" operator="lessThanOrEqual" allowBlank="1" showInputMessage="1" errorTitle="Did you have more than one meal?" error="A maximum of $80 can be charged for each meal including gratuity and taxes.  Please do not enter more than $80 unless you are submitting expenses for more than one day." sqref="E42:F42" xr:uid="{E615344E-F14F-47E2-9358-E2857BF34727}">
      <formula1>80</formula1>
    </dataValidation>
    <dataValidation type="list" allowBlank="1" showInputMessage="1" showErrorMessage="1" promptTitle="Teleconference Honorarium" prompt="Click drop arrow at right of this cell to select YES if you attended by teleconference." sqref="C21:D22" xr:uid="{055B709A-88FC-489F-9FF1-9C2F5B95D294}">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F8931569-C66E-4103-8903-C84BFE79F16D}">
      <formula1>Times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9BAD0403-3A22-43DE-A889-8221076A1505}">
      <formula1>"Yes,No"</formula1>
    </dataValidation>
    <dataValidation type="list" allowBlank="1" showInputMessage="1" showErrorMessage="1" sqref="F23" xr:uid="{2B11FC36-08E2-4484-AC4B-23D3A6AE065A}">
      <formula1>Roles</formula1>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AB36C3E2-D372-4F3D-9992-9ABDA935E7CE}">
      <formula1>DaysServed</formula1>
    </dataValidation>
    <dataValidation type="decimal" errorStyle="warning" allowBlank="1" showInputMessage="1" showErrorMessage="1" errorTitle="Longer than meeting" error="This was longer than the meeting.  Honoraria can only be claimed for the meeting duration._x000a_" sqref="B21:B23" xr:uid="{8E52F593-14BA-4FF2-8314-017872C23BE1}">
      <formula1>0</formula1>
      <formula2>($I$9-$G$9)*24</formula2>
    </dataValidation>
    <dataValidation type="whole" operator="lessThanOrEqual" allowBlank="1" showInputMessage="1" showErrorMessage="1" sqref="D41" xr:uid="{58AA1FBF-DC1F-4BDB-BE22-BBA7BE1B2922}">
      <formula1>15</formula1>
    </dataValidation>
    <dataValidation type="list" allowBlank="1" showInputMessage="1" showErrorMessage="1" sqref="D37" xr:uid="{81643CA1-15C3-4B8F-9D8D-0D9CAFDA0B8E}">
      <formula1>"Air,Bus,Train,Flight Pass"</formula1>
    </dataValidation>
    <dataValidation type="decimal" errorStyle="warning" operator="lessThanOrEqual" allowBlank="1" errorTitle="Exceeds Maximum Reimbursment" error="the maximum reimbursement rate per night is $231.65 (with taxes)" sqref="E41:F41" xr:uid="{1BFB8FEE-8834-4CCC-A071-C72B5977B02E}">
      <formula1>D41*231.65</formula1>
    </dataValidation>
    <dataValidation allowBlank="1" showInputMessage="1" sqref="E40:F40" xr:uid="{2F72F7C3-BFE2-41B5-B29A-8EA28F4AB664}"/>
  </dataValidations>
  <hyperlinks>
    <hyperlink ref="B62:F62" location="'Policy - Constituency'!A1" display="Click here to view Claim Guidelines" xr:uid="{771A9E09-B540-43B6-A960-F543AD986957}"/>
    <hyperlink ref="B60" r:id="rId1" xr:uid="{5828952C-F458-4E97-84F9-E63F304ABD26}"/>
    <hyperlink ref="I7:K7" r:id="rId2" display="https://www.oma.org/member/your-association/charters-policies-and-position-descriptions/financial-matters-and-expense-claims/" xr:uid="{872792F8-8975-489C-A699-7282C8E87675}"/>
  </hyperlinks>
  <printOptions horizontalCentered="1"/>
  <pageMargins left="0.19685039370078741" right="0.19685039370078741" top="0.31496062992125984" bottom="0.19685039370078741" header="0.31496062992125984" footer="0.31496062992125984"/>
  <pageSetup scale="89" orientation="portrait" r:id="rId3"/>
  <ignoredErrors>
    <ignoredError sqref="I7" unlockedFormula="1"/>
  </ignoredErrors>
  <drawing r:id="rId4"/>
  <legacyDrawing r:id="rId5"/>
  <picture r:id="rId6"/>
  <extLst>
    <ext xmlns:x14="http://schemas.microsoft.com/office/spreadsheetml/2009/9/main" uri="{CCE6A557-97BC-4b89-ADB6-D9C93CAAB3DF}">
      <x14:dataValidations xmlns:xm="http://schemas.microsoft.com/office/excel/2006/main" count="4">
        <x14:dataValidation type="list" allowBlank="1" showErrorMessage="1" promptTitle="Select Role" prompt="If you were the meeting chair OR you represented another OMA group at this meeting. Please click the drop arrow to select your role." xr:uid="{B1F44D6B-ECF4-41A8-B67A-2E8D8F76A900}">
          <x14:formula1>
            <xm:f>Lists!$C$59:$C$60</xm:f>
          </x14:formula1>
          <xm:sqref>F21:G21</xm:sqref>
        </x14:dataValidation>
        <x14:dataValidation type="list" allowBlank="1" showErrorMessage="1" xr:uid="{53D0CC0A-B40C-4B81-A760-A7ED3A2C06CE}">
          <x14:formula1>
            <xm:f>Lists!$C$21:$C$29</xm:f>
          </x14:formula1>
          <xm:sqref>C47:J47</xm:sqref>
        </x14:dataValidation>
        <x14:dataValidation type="list" allowBlank="1" xr:uid="{B6AC57B8-53C5-4AEF-B45A-839BC185509D}">
          <x14:formula1>
            <xm:f>Lists!$E$9:$E$12</xm:f>
          </x14:formula1>
          <xm:sqref>B15</xm:sqref>
        </x14:dataValidation>
        <x14:dataValidation type="list" showInputMessage="1" showErrorMessage="1" xr:uid="{5E12FFB0-A8D9-4FB5-A458-66F354BDBBAD}">
          <x14:formula1>
            <xm:f>Lists!$K$2:$K$3</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7FC9-D42D-4774-96E5-3FC86B956C3E}">
  <sheetPr codeName="Sheet3"/>
  <dimension ref="A1"/>
  <sheetViews>
    <sheetView zoomScale="110" zoomScaleNormal="110" workbookViewId="0">
      <selection activeCell="R65" sqref="R65"/>
    </sheetView>
  </sheetViews>
  <sheetFormatPr defaultColWidth="9" defaultRowHeight="13.8" x14ac:dyDescent="0.25"/>
  <cols>
    <col min="1" max="16384" width="9" style="62"/>
  </cols>
  <sheetData/>
  <sheetProtection algorithmName="SHA-512" hashValue="B+vk+MMdt5GmrAqKNBTFieNDBJF041nwejGxlDE/Fi0esh16bZimHceF5LDmlwtOzNVTjOwiArOpeViPNhF5Qw==" saltValue="IuCw02cdwL6smY4jSUfBpA==" spinCount="100000"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DF51-6C80-49D2-972D-0B5AB17A5571}">
  <sheetPr codeName="Sheet6"/>
  <dimension ref="A1"/>
  <sheetViews>
    <sheetView workbookViewId="0">
      <selection activeCell="Q65" sqref="Q65"/>
    </sheetView>
  </sheetViews>
  <sheetFormatPr defaultColWidth="9" defaultRowHeight="13.8" x14ac:dyDescent="0.25"/>
  <cols>
    <col min="1" max="16384" width="9" style="61"/>
  </cols>
  <sheetData/>
  <sheetProtection algorithmName="SHA-512" hashValue="alqYI63B7VCh0/dFv+OZst+ykPDR8+WyYpMZgo/xf4pn0gQxIWv5YOgYwY8UCkPtzC5UjhFVKyF8LjKGE60RKg==" saltValue="o+qgAoo2W6SJAers0+QVfg==" spinCount="100000" sheet="1" objects="1" scenarios="1"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60"/>
  <sheetViews>
    <sheetView zoomScaleNormal="100" workbookViewId="0">
      <selection activeCell="U61" sqref="U61"/>
    </sheetView>
  </sheetViews>
  <sheetFormatPr defaultRowHeight="13.8" x14ac:dyDescent="0.25"/>
  <cols>
    <col min="3" max="3" width="34.59765625" customWidth="1"/>
    <col min="4" max="4" width="17.59765625" bestFit="1" customWidth="1"/>
    <col min="5" max="5" width="43" bestFit="1" customWidth="1"/>
    <col min="6" max="6" width="13.59765625" customWidth="1"/>
    <col min="7" max="7" width="12.09765625" customWidth="1"/>
    <col min="9" max="10" width="14" customWidth="1"/>
    <col min="11" max="11" width="9.09765625" bestFit="1" customWidth="1"/>
  </cols>
  <sheetData>
    <row r="1" spans="1:11" x14ac:dyDescent="0.25">
      <c r="A1" s="3" t="s">
        <v>80</v>
      </c>
      <c r="C1" s="3" t="s">
        <v>81</v>
      </c>
      <c r="I1" s="59" t="s">
        <v>82</v>
      </c>
    </row>
    <row r="2" spans="1:11" x14ac:dyDescent="0.25">
      <c r="A2" s="8">
        <v>0.29166666666666669</v>
      </c>
      <c r="C2" s="1" t="s">
        <v>23</v>
      </c>
      <c r="I2" s="65" t="s">
        <v>127</v>
      </c>
      <c r="K2" t="s">
        <v>76</v>
      </c>
    </row>
    <row r="3" spans="1:11" x14ac:dyDescent="0.25">
      <c r="A3" s="8">
        <v>0.3125</v>
      </c>
      <c r="C3" s="1" t="s">
        <v>83</v>
      </c>
      <c r="I3" s="65">
        <v>0.66</v>
      </c>
      <c r="K3" t="s">
        <v>22</v>
      </c>
    </row>
    <row r="4" spans="1:11" x14ac:dyDescent="0.25">
      <c r="A4" s="8">
        <v>0.33333333333333331</v>
      </c>
      <c r="C4" s="1" t="s">
        <v>84</v>
      </c>
    </row>
    <row r="5" spans="1:11" x14ac:dyDescent="0.25">
      <c r="A5" s="8">
        <v>0.35416666666666669</v>
      </c>
      <c r="C5" s="1" t="s">
        <v>85</v>
      </c>
    </row>
    <row r="6" spans="1:11" x14ac:dyDescent="0.25">
      <c r="A6" s="8">
        <v>0.375</v>
      </c>
    </row>
    <row r="7" spans="1:11" x14ac:dyDescent="0.25">
      <c r="A7" s="8">
        <v>0.39583333333333298</v>
      </c>
      <c r="C7" s="3" t="s">
        <v>86</v>
      </c>
    </row>
    <row r="8" spans="1:11" x14ac:dyDescent="0.25">
      <c r="A8" s="8">
        <v>0.41666666666666702</v>
      </c>
      <c r="C8" s="1" t="s">
        <v>33</v>
      </c>
      <c r="E8" s="3" t="s">
        <v>87</v>
      </c>
    </row>
    <row r="9" spans="1:11" x14ac:dyDescent="0.25">
      <c r="A9" s="8">
        <v>0.4375</v>
      </c>
      <c r="C9" s="1" t="s">
        <v>88</v>
      </c>
      <c r="E9" s="1" t="s">
        <v>13</v>
      </c>
    </row>
    <row r="10" spans="1:11" x14ac:dyDescent="0.25">
      <c r="A10" s="8">
        <v>0.45833333333333298</v>
      </c>
      <c r="C10" s="1" t="s">
        <v>89</v>
      </c>
      <c r="E10" s="1" t="s">
        <v>90</v>
      </c>
    </row>
    <row r="11" spans="1:11" x14ac:dyDescent="0.25">
      <c r="A11" s="8">
        <v>0.47916666666666702</v>
      </c>
      <c r="C11" s="1" t="s">
        <v>91</v>
      </c>
      <c r="E11" s="1" t="s">
        <v>92</v>
      </c>
    </row>
    <row r="12" spans="1:11" x14ac:dyDescent="0.25">
      <c r="A12" s="8">
        <v>0.5</v>
      </c>
      <c r="E12" s="1" t="s">
        <v>85</v>
      </c>
    </row>
    <row r="13" spans="1:11" x14ac:dyDescent="0.25">
      <c r="A13" s="8">
        <v>0.52083333333333304</v>
      </c>
      <c r="I13" s="176" t="s">
        <v>93</v>
      </c>
      <c r="J13" s="176"/>
    </row>
    <row r="14" spans="1:11" x14ac:dyDescent="0.25">
      <c r="A14" s="8">
        <v>0.54166666666666596</v>
      </c>
      <c r="C14" s="3" t="s">
        <v>94</v>
      </c>
      <c r="D14" s="3" t="s">
        <v>95</v>
      </c>
      <c r="E14" s="3" t="s">
        <v>96</v>
      </c>
      <c r="F14" s="3" t="s">
        <v>97</v>
      </c>
      <c r="G14" s="3" t="s">
        <v>98</v>
      </c>
      <c r="I14" s="59" t="s">
        <v>99</v>
      </c>
      <c r="J14" s="59" t="s">
        <v>100</v>
      </c>
    </row>
    <row r="15" spans="1:11" x14ac:dyDescent="0.25">
      <c r="A15" s="8">
        <v>0.5625</v>
      </c>
      <c r="C15" s="1" t="s">
        <v>32</v>
      </c>
      <c r="D15" s="39">
        <v>138</v>
      </c>
      <c r="E15" s="36">
        <f>J15</f>
        <v>480</v>
      </c>
      <c r="F15" s="36">
        <f>D15</f>
        <v>138</v>
      </c>
      <c r="G15" s="36">
        <f>D15</f>
        <v>138</v>
      </c>
      <c r="I15" s="65">
        <v>960</v>
      </c>
      <c r="J15" s="60">
        <f>I15/2</f>
        <v>480</v>
      </c>
    </row>
    <row r="16" spans="1:11" x14ac:dyDescent="0.25">
      <c r="A16" s="8">
        <v>0.58333333333333304</v>
      </c>
      <c r="C16" s="1" t="s">
        <v>101</v>
      </c>
      <c r="D16" s="39">
        <v>168</v>
      </c>
      <c r="E16" s="36">
        <f>J16</f>
        <v>587.5</v>
      </c>
      <c r="F16" s="36">
        <f>D16</f>
        <v>168</v>
      </c>
      <c r="G16" s="36">
        <f>D16</f>
        <v>168</v>
      </c>
      <c r="I16" s="65">
        <v>1175</v>
      </c>
      <c r="J16" s="60">
        <f t="shared" ref="J16:J17" si="0">I16/2</f>
        <v>587.5</v>
      </c>
    </row>
    <row r="17" spans="1:10" x14ac:dyDescent="0.25">
      <c r="A17" s="8">
        <v>0.60416666666666596</v>
      </c>
      <c r="C17" s="1" t="s">
        <v>102</v>
      </c>
      <c r="D17" s="39">
        <v>193</v>
      </c>
      <c r="E17" s="36">
        <f>J17</f>
        <v>675</v>
      </c>
      <c r="F17" s="36">
        <f>D17</f>
        <v>193</v>
      </c>
      <c r="G17" s="36">
        <f>D17</f>
        <v>193</v>
      </c>
      <c r="I17" s="65">
        <v>1350</v>
      </c>
      <c r="J17" s="60">
        <f t="shared" si="0"/>
        <v>675</v>
      </c>
    </row>
    <row r="18" spans="1:10" x14ac:dyDescent="0.25">
      <c r="A18" s="8">
        <v>0.625</v>
      </c>
      <c r="C18" s="2"/>
    </row>
    <row r="19" spans="1:10" x14ac:dyDescent="0.25">
      <c r="A19" s="8">
        <v>0.64583333333333304</v>
      </c>
    </row>
    <row r="20" spans="1:10" x14ac:dyDescent="0.25">
      <c r="A20" s="8">
        <v>0.66666666666666596</v>
      </c>
      <c r="C20" s="3" t="s">
        <v>103</v>
      </c>
    </row>
    <row r="21" spans="1:10" x14ac:dyDescent="0.25">
      <c r="A21" s="8">
        <v>0.6875</v>
      </c>
      <c r="C21" s="1" t="s">
        <v>104</v>
      </c>
    </row>
    <row r="22" spans="1:10" x14ac:dyDescent="0.25">
      <c r="A22" s="8">
        <v>0.70833333333333304</v>
      </c>
      <c r="C22" s="1" t="s">
        <v>105</v>
      </c>
    </row>
    <row r="23" spans="1:10" x14ac:dyDescent="0.25">
      <c r="A23" s="8">
        <v>0.72916666666666596</v>
      </c>
      <c r="C23" s="1" t="s">
        <v>106</v>
      </c>
    </row>
    <row r="24" spans="1:10" x14ac:dyDescent="0.25">
      <c r="A24" s="8">
        <v>0.75</v>
      </c>
      <c r="C24" s="1" t="s">
        <v>107</v>
      </c>
    </row>
    <row r="25" spans="1:10" x14ac:dyDescent="0.25">
      <c r="A25" s="8">
        <v>0.77083333333333304</v>
      </c>
      <c r="C25" s="1" t="s">
        <v>108</v>
      </c>
    </row>
    <row r="26" spans="1:10" x14ac:dyDescent="0.25">
      <c r="A26" s="8">
        <v>0.79166666666666596</v>
      </c>
      <c r="C26" s="1" t="s">
        <v>109</v>
      </c>
    </row>
    <row r="27" spans="1:10" x14ac:dyDescent="0.25">
      <c r="A27" s="8">
        <v>0.8125</v>
      </c>
      <c r="C27" s="1" t="s">
        <v>110</v>
      </c>
    </row>
    <row r="28" spans="1:10" x14ac:dyDescent="0.25">
      <c r="A28" s="8">
        <v>0.83333333333333304</v>
      </c>
      <c r="C28" s="1" t="s">
        <v>111</v>
      </c>
    </row>
    <row r="29" spans="1:10" x14ac:dyDescent="0.25">
      <c r="A29" s="8">
        <v>0.85416666666666596</v>
      </c>
      <c r="C29" s="1" t="s">
        <v>112</v>
      </c>
    </row>
    <row r="30" spans="1:10" x14ac:dyDescent="0.25">
      <c r="A30" s="8">
        <v>0.875</v>
      </c>
      <c r="C30" s="1"/>
    </row>
    <row r="31" spans="1:10" x14ac:dyDescent="0.25">
      <c r="A31" s="8">
        <v>0.89583333333333304</v>
      </c>
    </row>
    <row r="32" spans="1:10" x14ac:dyDescent="0.25">
      <c r="A32" s="8">
        <v>0.91666666666666596</v>
      </c>
      <c r="C32" s="2" t="s">
        <v>113</v>
      </c>
      <c r="I32" s="176" t="s">
        <v>114</v>
      </c>
      <c r="J32" s="176"/>
    </row>
    <row r="33" spans="1:10" x14ac:dyDescent="0.25">
      <c r="A33" s="8">
        <v>0.937499999999999</v>
      </c>
      <c r="C33" s="3" t="s">
        <v>94</v>
      </c>
      <c r="D33" s="3" t="s">
        <v>95</v>
      </c>
      <c r="E33" s="3" t="s">
        <v>96</v>
      </c>
      <c r="F33" s="3" t="s">
        <v>97</v>
      </c>
      <c r="G33" s="3" t="s">
        <v>98</v>
      </c>
      <c r="I33" s="59" t="s">
        <v>99</v>
      </c>
      <c r="J33" s="59" t="s">
        <v>100</v>
      </c>
    </row>
    <row r="34" spans="1:10" x14ac:dyDescent="0.25">
      <c r="A34" s="8">
        <v>0.95833333333333304</v>
      </c>
      <c r="C34" s="1" t="s">
        <v>32</v>
      </c>
      <c r="D34" s="39">
        <v>173</v>
      </c>
      <c r="E34" s="36">
        <f>J34</f>
        <v>600</v>
      </c>
      <c r="F34" s="36">
        <f>D34</f>
        <v>173</v>
      </c>
      <c r="G34" s="36">
        <f>G15</f>
        <v>138</v>
      </c>
      <c r="I34" s="65">
        <v>1200</v>
      </c>
      <c r="J34" s="60">
        <f>I34/2</f>
        <v>600</v>
      </c>
    </row>
    <row r="35" spans="1:10" x14ac:dyDescent="0.25">
      <c r="A35" s="8">
        <v>0.97916666666666596</v>
      </c>
      <c r="C35" s="1" t="s">
        <v>101</v>
      </c>
      <c r="D35" s="39">
        <v>210</v>
      </c>
      <c r="E35" s="36">
        <f>J35</f>
        <v>734.5</v>
      </c>
      <c r="F35" s="36">
        <f>D35</f>
        <v>210</v>
      </c>
      <c r="G35" s="36">
        <f>G16</f>
        <v>168</v>
      </c>
      <c r="I35" s="65">
        <v>1469</v>
      </c>
      <c r="J35" s="60">
        <f t="shared" ref="J35:J36" si="1">I35/2</f>
        <v>734.5</v>
      </c>
    </row>
    <row r="36" spans="1:10" x14ac:dyDescent="0.25">
      <c r="C36" s="1" t="s">
        <v>102</v>
      </c>
      <c r="D36" s="39">
        <v>241</v>
      </c>
      <c r="E36" s="36">
        <f>J36</f>
        <v>844</v>
      </c>
      <c r="F36" s="36">
        <f>D36</f>
        <v>241</v>
      </c>
      <c r="G36" s="36">
        <f>G17</f>
        <v>193</v>
      </c>
      <c r="I36" s="65">
        <v>1688</v>
      </c>
      <c r="J36" s="60">
        <f t="shared" si="1"/>
        <v>844</v>
      </c>
    </row>
    <row r="38" spans="1:10" x14ac:dyDescent="0.25">
      <c r="C38" s="2" t="s">
        <v>88</v>
      </c>
      <c r="D38" s="2" t="s">
        <v>115</v>
      </c>
      <c r="I38" s="177" t="s">
        <v>116</v>
      </c>
      <c r="J38" s="178"/>
    </row>
    <row r="39" spans="1:10" x14ac:dyDescent="0.25">
      <c r="C39" s="3" t="s">
        <v>94</v>
      </c>
      <c r="D39" s="3" t="s">
        <v>95</v>
      </c>
      <c r="E39" s="3" t="s">
        <v>96</v>
      </c>
      <c r="F39" s="3" t="s">
        <v>97</v>
      </c>
      <c r="G39" s="3" t="s">
        <v>98</v>
      </c>
      <c r="I39" s="59" t="s">
        <v>99</v>
      </c>
      <c r="J39" s="59" t="s">
        <v>100</v>
      </c>
    </row>
    <row r="40" spans="1:10" x14ac:dyDescent="0.25">
      <c r="C40" s="1" t="s">
        <v>32</v>
      </c>
      <c r="D40" s="39">
        <v>207</v>
      </c>
      <c r="E40" s="36">
        <f>J40</f>
        <v>720</v>
      </c>
      <c r="F40" s="36">
        <f>D40</f>
        <v>207</v>
      </c>
      <c r="G40" s="36">
        <f>G15</f>
        <v>138</v>
      </c>
      <c r="I40" s="65">
        <v>1440</v>
      </c>
      <c r="J40" s="60">
        <f>I40/2</f>
        <v>720</v>
      </c>
    </row>
    <row r="41" spans="1:10" x14ac:dyDescent="0.25">
      <c r="C41" s="1" t="s">
        <v>101</v>
      </c>
      <c r="D41" s="39">
        <v>252</v>
      </c>
      <c r="E41" s="36">
        <f>J41</f>
        <v>881.5</v>
      </c>
      <c r="F41" s="36">
        <f>D41</f>
        <v>252</v>
      </c>
      <c r="G41" s="36">
        <f>G16</f>
        <v>168</v>
      </c>
      <c r="I41" s="65">
        <v>1763</v>
      </c>
      <c r="J41" s="60">
        <f t="shared" ref="J41:J42" si="2">I41/2</f>
        <v>881.5</v>
      </c>
    </row>
    <row r="42" spans="1:10" x14ac:dyDescent="0.25">
      <c r="C42" s="1" t="s">
        <v>102</v>
      </c>
      <c r="D42" s="39">
        <v>291</v>
      </c>
      <c r="E42" s="36">
        <f>J42</f>
        <v>1017.5</v>
      </c>
      <c r="F42" s="36">
        <f>D42</f>
        <v>291</v>
      </c>
      <c r="G42" s="36">
        <f>G17</f>
        <v>193</v>
      </c>
      <c r="I42" s="65">
        <v>2035</v>
      </c>
      <c r="J42" s="60">
        <f t="shared" si="2"/>
        <v>1017.5</v>
      </c>
    </row>
    <row r="44" spans="1:10" x14ac:dyDescent="0.25">
      <c r="C44" s="2" t="s">
        <v>117</v>
      </c>
      <c r="I44" s="176" t="s">
        <v>118</v>
      </c>
      <c r="J44" s="176"/>
    </row>
    <row r="45" spans="1:10" x14ac:dyDescent="0.25">
      <c r="C45" s="3" t="s">
        <v>94</v>
      </c>
      <c r="D45" s="3" t="s">
        <v>95</v>
      </c>
      <c r="E45" s="3" t="s">
        <v>96</v>
      </c>
      <c r="F45" s="3" t="s">
        <v>97</v>
      </c>
      <c r="G45" s="3" t="s">
        <v>98</v>
      </c>
      <c r="I45" s="59" t="s">
        <v>99</v>
      </c>
      <c r="J45" s="59" t="s">
        <v>100</v>
      </c>
    </row>
    <row r="46" spans="1:10" x14ac:dyDescent="0.25">
      <c r="C46" s="1" t="s">
        <v>32</v>
      </c>
      <c r="D46" s="39">
        <v>190</v>
      </c>
      <c r="E46" s="36">
        <f>J46</f>
        <v>660</v>
      </c>
      <c r="F46" s="36">
        <f>D46</f>
        <v>190</v>
      </c>
      <c r="G46" s="36">
        <f>G15</f>
        <v>138</v>
      </c>
      <c r="I46" s="65">
        <v>1320</v>
      </c>
      <c r="J46" s="60">
        <f>I46/2</f>
        <v>660</v>
      </c>
    </row>
    <row r="47" spans="1:10" x14ac:dyDescent="0.25">
      <c r="C47" s="1" t="s">
        <v>101</v>
      </c>
      <c r="D47" s="39">
        <v>231</v>
      </c>
      <c r="E47" s="36">
        <f>J47</f>
        <v>808</v>
      </c>
      <c r="F47" s="36">
        <f>D47</f>
        <v>231</v>
      </c>
      <c r="G47" s="36">
        <f>G16</f>
        <v>168</v>
      </c>
      <c r="I47" s="65">
        <v>1616</v>
      </c>
      <c r="J47" s="60">
        <f t="shared" ref="J47:J48" si="3">I47/2</f>
        <v>808</v>
      </c>
    </row>
    <row r="48" spans="1:10" x14ac:dyDescent="0.25">
      <c r="C48" s="1" t="s">
        <v>102</v>
      </c>
      <c r="D48" s="39">
        <v>265</v>
      </c>
      <c r="E48" s="36">
        <f>J48</f>
        <v>928</v>
      </c>
      <c r="F48" s="36">
        <f>D48</f>
        <v>265</v>
      </c>
      <c r="G48" s="36">
        <f>G17</f>
        <v>193</v>
      </c>
      <c r="I48" s="65">
        <v>1856</v>
      </c>
      <c r="J48" s="60">
        <f t="shared" si="3"/>
        <v>928</v>
      </c>
    </row>
    <row r="50" spans="3:10" x14ac:dyDescent="0.25">
      <c r="C50" s="2" t="s">
        <v>119</v>
      </c>
      <c r="I50" s="179" t="s">
        <v>120</v>
      </c>
      <c r="J50" s="179"/>
    </row>
    <row r="51" spans="3:10" x14ac:dyDescent="0.25">
      <c r="C51" s="3" t="s">
        <v>94</v>
      </c>
      <c r="D51" s="3" t="s">
        <v>95</v>
      </c>
      <c r="E51" s="3" t="s">
        <v>96</v>
      </c>
      <c r="F51" s="3" t="s">
        <v>97</v>
      </c>
      <c r="G51" s="3" t="s">
        <v>98</v>
      </c>
      <c r="I51" s="59" t="s">
        <v>99</v>
      </c>
      <c r="J51" s="59" t="s">
        <v>100</v>
      </c>
    </row>
    <row r="52" spans="3:10" x14ac:dyDescent="0.25">
      <c r="C52" s="1" t="s">
        <v>32</v>
      </c>
      <c r="D52" s="39">
        <v>155</v>
      </c>
      <c r="E52" s="36">
        <f>J52</f>
        <v>540</v>
      </c>
      <c r="F52" s="36">
        <f>D52</f>
        <v>155</v>
      </c>
      <c r="G52" s="36">
        <f>D15</f>
        <v>138</v>
      </c>
      <c r="I52" s="65">
        <v>1080</v>
      </c>
      <c r="J52" s="60">
        <f>I52/2</f>
        <v>540</v>
      </c>
    </row>
    <row r="53" spans="3:10" x14ac:dyDescent="0.25">
      <c r="C53" s="1" t="s">
        <v>101</v>
      </c>
      <c r="D53" s="39">
        <v>189</v>
      </c>
      <c r="E53" s="36">
        <f>J53</f>
        <v>661</v>
      </c>
      <c r="F53" s="36">
        <f>D53</f>
        <v>189</v>
      </c>
      <c r="G53" s="36">
        <f>D16</f>
        <v>168</v>
      </c>
      <c r="I53" s="65">
        <v>1322</v>
      </c>
      <c r="J53" s="60">
        <f t="shared" ref="J53:J54" si="4">I53/2</f>
        <v>661</v>
      </c>
    </row>
    <row r="54" spans="3:10" x14ac:dyDescent="0.25">
      <c r="C54" s="1" t="s">
        <v>102</v>
      </c>
      <c r="D54" s="39">
        <v>217</v>
      </c>
      <c r="E54" s="36">
        <f>J54</f>
        <v>759.5</v>
      </c>
      <c r="F54" s="36">
        <f>D54</f>
        <v>217</v>
      </c>
      <c r="G54" s="36">
        <f>D17</f>
        <v>193</v>
      </c>
      <c r="I54" s="65">
        <v>1519</v>
      </c>
      <c r="J54" s="60">
        <f t="shared" si="4"/>
        <v>759.5</v>
      </c>
    </row>
    <row r="57" spans="3:10" x14ac:dyDescent="0.25">
      <c r="C57" s="55" t="s">
        <v>121</v>
      </c>
    </row>
    <row r="58" spans="3:10" x14ac:dyDescent="0.25">
      <c r="C58" s="56" t="s">
        <v>122</v>
      </c>
    </row>
    <row r="59" spans="3:10" x14ac:dyDescent="0.25">
      <c r="C59" s="1" t="s">
        <v>78</v>
      </c>
    </row>
    <row r="60" spans="3:10" x14ac:dyDescent="0.25">
      <c r="C60" s="1" t="s">
        <v>123</v>
      </c>
    </row>
  </sheetData>
  <sheetProtection algorithmName="SHA-512" hashValue="Koe6qAqNpZ+JE0RpNsWa3YkMwMetCkz7IqrU9hfR3utZDjz4gHHLIrimioVttRZZcdvMd2ahcVzllQWEevW3hQ==" saltValue="6ITmsSDAQUElme7Re1fS2A==" spinCount="100000" sheet="1" objects="1" scenarios="1" selectLockedCells="1" selectUnlockedCells="1"/>
  <protectedRanges>
    <protectedRange sqref="D40:E42 D46:E48" name="Board Chair"/>
    <protectedRange sqref="D34:E36 D52:E54" name="Chair Rate"/>
    <protectedRange sqref="D15:E17" name="Regular Rate"/>
  </protectedRanges>
  <mergeCells count="5">
    <mergeCell ref="I13:J13"/>
    <mergeCell ref="I32:J32"/>
    <mergeCell ref="I38:J38"/>
    <mergeCell ref="I44:J44"/>
    <mergeCell ref="I50:J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6248425140B14AACE4CCB22FE48F02" ma:contentTypeVersion="19" ma:contentTypeDescription="Create a new document." ma:contentTypeScope="" ma:versionID="1dc42aa5102a0e74d08ee2906c5b7bf8">
  <xsd:schema xmlns:xsd="http://www.w3.org/2001/XMLSchema" xmlns:xs="http://www.w3.org/2001/XMLSchema" xmlns:p="http://schemas.microsoft.com/office/2006/metadata/properties" xmlns:ns1="http://schemas.microsoft.com/sharepoint/v3" xmlns:ns2="623af138-bbdb-4f81-a162-13a415c8590e" xmlns:ns3="022426a4-2e2b-41b0-a6c5-b5635c6f85a8" xmlns:ns4="48d5b8c0-6948-402e-9148-f78fe8eba43e" targetNamespace="http://schemas.microsoft.com/office/2006/metadata/properties" ma:root="true" ma:fieldsID="942ed35a6e728a7c283cda8e11a3167d" ns1:_="" ns2:_="" ns3:_="" ns4:_="">
    <xsd:import namespace="http://schemas.microsoft.com/sharepoint/v3"/>
    <xsd:import namespace="623af138-bbdb-4f81-a162-13a415c8590e"/>
    <xsd:import namespace="022426a4-2e2b-41b0-a6c5-b5635c6f85a8"/>
    <xsd:import namespace="48d5b8c0-6948-402e-9148-f78fe8eba4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Location" minOccurs="0"/>
                <xsd:element ref="ns2:MediaServiceSearchProperties" minOccurs="0"/>
                <xsd:element ref="ns2:image" minOccurs="0"/>
                <xsd:element ref="ns2: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af138-bbdb-4f81-a162-13a415c85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ee95fd4-1458-4b0c-9bd9-f42ab78b44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image" ma:index="25" nillable="true" ma:displayName="image" ma:format="Thumbnail" ma:internalName="image">
      <xsd:simpleType>
        <xsd:restriction base="dms:Unknown"/>
      </xsd:simpleType>
    </xsd:element>
    <xsd:element name="Preview" ma:index="26" nillable="true" ma:displayName="Preview" ma:format="Thumbnail" ma:internalName="Preview">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2426a4-2e2b-41b0-a6c5-b5635c6f85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d5b8c0-6948-402e-9148-f78fe8eba43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0a84987-e518-46f9-b6e4-866b322e30b4}" ma:internalName="TaxCatchAll" ma:showField="CatchAllData" ma:web="022426a4-2e2b-41b0-a6c5-b5635c6f8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ques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23af138-bbdb-4f81-a162-13a415c8590e">
      <Terms xmlns="http://schemas.microsoft.com/office/infopath/2007/PartnerControls"/>
    </lcf76f155ced4ddcb4097134ff3c332f>
    <_ip_UnifiedCompliancePolicyProperties xmlns="http://schemas.microsoft.com/sharepoint/v3" xsi:nil="true"/>
    <TaxCatchAll xmlns="48d5b8c0-6948-402e-9148-f78fe8eba43e" xsi:nil="true"/>
    <image xmlns="623af138-bbdb-4f81-a162-13a415c8590e" xsi:nil="true"/>
    <Preview xmlns="623af138-bbdb-4f81-a162-13a415c8590e" xsi:nil="true"/>
  </documentManagement>
</p:properties>
</file>

<file path=customXml/item4.xml>�� 
</file>

<file path=customXml/itemProps1.xml><?xml version="1.0" encoding="utf-8"?>
<ds:datastoreItem xmlns:ds="http://schemas.openxmlformats.org/officeDocument/2006/customXml" ds:itemID="{C589661C-58DB-44DD-91F6-9A0ACDB87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3af138-bbdb-4f81-a162-13a415c8590e"/>
    <ds:schemaRef ds:uri="022426a4-2e2b-41b0-a6c5-b5635c6f85a8"/>
    <ds:schemaRef ds:uri="48d5b8c0-6948-402e-9148-f78fe8eba4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76529C-5281-45B3-BC86-A2F0376070FE}">
  <ds:schemaRefs>
    <ds:schemaRef ds:uri="http://schemas.microsoft.com/sharepoint/v3/contenttype/forms"/>
  </ds:schemaRefs>
</ds:datastoreItem>
</file>

<file path=customXml/itemProps3.xml><?xml version="1.0" encoding="utf-8"?>
<ds:datastoreItem xmlns:ds="http://schemas.openxmlformats.org/officeDocument/2006/customXml" ds:itemID="{F638D4D7-0E85-428C-8441-44866D0182A1}">
  <ds:schemaRefs>
    <ds:schemaRef ds:uri="http://schemas.microsoft.com/office/2006/metadata/properties"/>
    <ds:schemaRef ds:uri="http://schemas.microsoft.com/office/infopath/2007/PartnerControls"/>
    <ds:schemaRef ds:uri="http://schemas.microsoft.com/sharepoint/v3"/>
    <ds:schemaRef ds:uri="623af138-bbdb-4f81-a162-13a415c8590e"/>
    <ds:schemaRef ds:uri="48d5b8c0-6948-402e-9148-f78fe8eba43e"/>
  </ds:schemaRefs>
</ds:datastoreItem>
</file>

<file path=customXml/itemProps4.xml><?xml version="1.0" encoding="utf-8"?>
<ds:datastoreItem xmlns:ds="http://schemas.openxmlformats.org/officeDocument/2006/customXml" ds:itemID="{ECD78864-EA16-4636-A988-1BD0401253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Member Honoraria&amp;Expense Form</vt:lpstr>
      <vt:lpstr>Constituency Member Claim Form</vt:lpstr>
      <vt:lpstr>Policy</vt:lpstr>
      <vt:lpstr>Policy - Constituency</vt:lpstr>
      <vt:lpstr>Lists</vt:lpstr>
      <vt:lpstr>Attendance</vt:lpstr>
      <vt:lpstr>boardChairHonoraria</vt:lpstr>
      <vt:lpstr>BoardViceChair</vt:lpstr>
      <vt:lpstr>chairHonoraria</vt:lpstr>
      <vt:lpstr>DaysServed</vt:lpstr>
      <vt:lpstr>Designated</vt:lpstr>
      <vt:lpstr>donation</vt:lpstr>
      <vt:lpstr>honoraria</vt:lpstr>
      <vt:lpstr>location</vt:lpstr>
      <vt:lpstr>NonBrdVChr</vt:lpstr>
      <vt:lpstr>Payment</vt:lpstr>
      <vt:lpstr>'Constituency Member Claim Form'!Print_Area</vt:lpstr>
      <vt:lpstr>'Member Honoraria&amp;Expense Form'!Print_Area</vt:lpstr>
      <vt:lpstr>Redirect</vt:lpstr>
      <vt:lpstr>Roles</vt:lpstr>
      <vt:lpstr>Times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2013 Expense Claim</dc:subject>
  <dc:creator>David Chan</dc:creator>
  <cp:keywords/>
  <dc:description/>
  <cp:lastModifiedBy>Chan, David</cp:lastModifiedBy>
  <cp:revision/>
  <dcterms:created xsi:type="dcterms:W3CDTF">2010-04-19T15:52:40Z</dcterms:created>
  <dcterms:modified xsi:type="dcterms:W3CDTF">2025-01-02T15:13:02Z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0x0101004E6248425140B14AACE4CCB22FE48F02</vt:lpwstr>
  </property>
  <property fmtid="{D5CDD505-2E9C-101B-9397-08002B2CF9AE}" pid="3" name="Order">
    <vt:r8>17677200</vt:r8>
  </property>
  <property fmtid="{D5CDD505-2E9C-101B-9397-08002B2CF9AE}" pid="4" name="MediaServiceImageTags">
    <vt:lpwstr/>
  </property>
  <property fmtid="{D5CDD505-2E9C-101B-9397-08002B2CF9AE}" pid="5" name="MSIP_Label_4aadeb40-e54e-40a3-b14d-330a7b16ab28_Enabled">
    <vt:lpwstr>true</vt:lpwstr>
  </property>
  <property fmtid="{D5CDD505-2E9C-101B-9397-08002B2CF9AE}" pid="6" name="MSIP_Label_4aadeb40-e54e-40a3-b14d-330a7b16ab28_SetDate">
    <vt:lpwstr>2024-12-02T14:22:31Z</vt:lpwstr>
  </property>
  <property fmtid="{D5CDD505-2E9C-101B-9397-08002B2CF9AE}" pid="7" name="MSIP_Label_4aadeb40-e54e-40a3-b14d-330a7b16ab28_Method">
    <vt:lpwstr>Standard</vt:lpwstr>
  </property>
  <property fmtid="{D5CDD505-2E9C-101B-9397-08002B2CF9AE}" pid="8" name="MSIP_Label_4aadeb40-e54e-40a3-b14d-330a7b16ab28_Name">
    <vt:lpwstr>4aadeb40-e54e-40a3-b14d-330a7b16ab28</vt:lpwstr>
  </property>
  <property fmtid="{D5CDD505-2E9C-101B-9397-08002B2CF9AE}" pid="9" name="MSIP_Label_4aadeb40-e54e-40a3-b14d-330a7b16ab28_SiteId">
    <vt:lpwstr>53b84108-318e-4e1f-ad87-17ef10451f2d</vt:lpwstr>
  </property>
  <property fmtid="{D5CDD505-2E9C-101B-9397-08002B2CF9AE}" pid="10" name="MSIP_Label_4aadeb40-e54e-40a3-b14d-330a7b16ab28_ActionId">
    <vt:lpwstr>d86931f9-018a-45fe-bc0c-bc4762bc1d82</vt:lpwstr>
  </property>
  <property fmtid="{D5CDD505-2E9C-101B-9397-08002B2CF9AE}" pid="11" name="MSIP_Label_4aadeb40-e54e-40a3-b14d-330a7b16ab28_ContentBits">
    <vt:lpwstr>0</vt:lpwstr>
  </property>
</Properties>
</file>